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b2a6ff05797aa64/Corona R - Zahlen bis 21.12.2020/Desktop/"/>
    </mc:Choice>
  </mc:AlternateContent>
  <xr:revisionPtr revIDLastSave="0" documentId="8_{2E3FE278-C378-4E07-A882-D4AA027E0002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EINGABEN" sheetId="1" r:id="rId1"/>
    <sheet name="FALL 1" sheetId="2" r:id="rId2"/>
    <sheet name="FALL 2" sheetId="3" r:id="rId3"/>
    <sheet name="FALL 5" sheetId="4" r:id="rId4"/>
    <sheet name="FALL 7" sheetId="5" r:id="rId5"/>
    <sheet name="FALL 8" sheetId="7" r:id="rId6"/>
    <sheet name="FALL 9" sheetId="6" r:id="rId7"/>
    <sheet name="FALL 10" sheetId="8" r:id="rId8"/>
    <sheet name="FALL 11" sheetId="10" r:id="rId9"/>
    <sheet name="FALL 12" sheetId="9" r:id="rId10"/>
  </sheets>
  <definedNames>
    <definedName name="_xlnm._FilterDatabase" localSheetId="0" hidden="1">EINGABEN!$A$1:$I$47</definedName>
    <definedName name="_xlnm.Print_Area" localSheetId="0">EINGABEN!$A$1:$J$46</definedName>
    <definedName name="_xlnm.Print_Area" localSheetId="1">'FALL 1'!$A$16:$F$64</definedName>
    <definedName name="_xlnm.Print_Area" localSheetId="7">'FALL 10'!$A$16:$F$64</definedName>
    <definedName name="_xlnm.Print_Area" localSheetId="8">'FALL 11'!$A$16:$F$64</definedName>
    <definedName name="_xlnm.Print_Area" localSheetId="9">'FALL 12'!$A$16:$F$64</definedName>
    <definedName name="_xlnm.Print_Area" localSheetId="2">'FALL 2'!$A$16:$F$64</definedName>
    <definedName name="_xlnm.Print_Area" localSheetId="3">'FALL 5'!$A$16:$F$63</definedName>
    <definedName name="_xlnm.Print_Area" localSheetId="4">'FALL 7'!$A$16:$F$64</definedName>
    <definedName name="_xlnm.Print_Area" localSheetId="5">'FALL 8'!$A$16:$F$64</definedName>
    <definedName name="_xlnm.Print_Area" localSheetId="6">'FALL 9'!$A$16:$F$64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9" l="1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J44" i="9" l="1"/>
  <c r="L45" i="4" l="1"/>
  <c r="J45" i="9" l="1"/>
  <c r="L45" i="9" s="1"/>
  <c r="L44" i="9"/>
  <c r="J43" i="9"/>
  <c r="L43" i="9" s="1"/>
  <c r="J42" i="9"/>
  <c r="K42" i="9" s="1"/>
  <c r="J41" i="9"/>
  <c r="K41" i="9" s="1"/>
  <c r="J40" i="9"/>
  <c r="L40" i="9" s="1"/>
  <c r="J39" i="9"/>
  <c r="J38" i="9"/>
  <c r="K38" i="9" s="1"/>
  <c r="J37" i="9"/>
  <c r="J36" i="9"/>
  <c r="L36" i="9" s="1"/>
  <c r="J35" i="9"/>
  <c r="J34" i="9"/>
  <c r="K34" i="9" s="1"/>
  <c r="J33" i="9"/>
  <c r="L33" i="9" s="1"/>
  <c r="J32" i="9"/>
  <c r="L32" i="9" s="1"/>
  <c r="J31" i="9"/>
  <c r="J30" i="9"/>
  <c r="K30" i="9" s="1"/>
  <c r="J29" i="9"/>
  <c r="J28" i="9"/>
  <c r="L28" i="9" s="1"/>
  <c r="J27" i="9"/>
  <c r="L27" i="9" s="1"/>
  <c r="J26" i="9"/>
  <c r="K26" i="9" s="1"/>
  <c r="J25" i="9"/>
  <c r="K25" i="9" s="1"/>
  <c r="J24" i="9"/>
  <c r="L24" i="9" s="1"/>
  <c r="J23" i="9"/>
  <c r="J22" i="9"/>
  <c r="K22" i="9" s="1"/>
  <c r="J21" i="9"/>
  <c r="J20" i="9"/>
  <c r="L20" i="9" s="1"/>
  <c r="J19" i="9"/>
  <c r="L19" i="9" s="1"/>
  <c r="J18" i="9"/>
  <c r="K18" i="9" s="1"/>
  <c r="J17" i="9"/>
  <c r="L17" i="9" s="1"/>
  <c r="J16" i="9"/>
  <c r="L16" i="9" s="1"/>
  <c r="J15" i="9"/>
  <c r="J14" i="9"/>
  <c r="J13" i="9"/>
  <c r="J12" i="9"/>
  <c r="J11" i="9"/>
  <c r="J10" i="9"/>
  <c r="J9" i="9"/>
  <c r="J8" i="9"/>
  <c r="J7" i="9"/>
  <c r="J6" i="9"/>
  <c r="J45" i="10"/>
  <c r="K45" i="10" s="1"/>
  <c r="J44" i="10"/>
  <c r="L44" i="10" s="1"/>
  <c r="J43" i="10"/>
  <c r="K43" i="10" s="1"/>
  <c r="J42" i="10"/>
  <c r="K42" i="10" s="1"/>
  <c r="J41" i="10"/>
  <c r="L41" i="10" s="1"/>
  <c r="J40" i="10"/>
  <c r="L40" i="10" s="1"/>
  <c r="J39" i="10"/>
  <c r="J38" i="10"/>
  <c r="K38" i="10" s="1"/>
  <c r="J37" i="10"/>
  <c r="J36" i="10"/>
  <c r="L36" i="10" s="1"/>
  <c r="J35" i="10"/>
  <c r="K35" i="10" s="1"/>
  <c r="J34" i="10"/>
  <c r="K34" i="10" s="1"/>
  <c r="J33" i="10"/>
  <c r="L33" i="10" s="1"/>
  <c r="J32" i="10"/>
  <c r="L32" i="10" s="1"/>
  <c r="J31" i="10"/>
  <c r="J30" i="10"/>
  <c r="K30" i="10" s="1"/>
  <c r="J29" i="10"/>
  <c r="J28" i="10"/>
  <c r="L28" i="10" s="1"/>
  <c r="J27" i="10"/>
  <c r="J26" i="10"/>
  <c r="K26" i="10" s="1"/>
  <c r="J25" i="10"/>
  <c r="L25" i="10" s="1"/>
  <c r="J24" i="10"/>
  <c r="L24" i="10" s="1"/>
  <c r="J23" i="10"/>
  <c r="K23" i="10" s="1"/>
  <c r="J22" i="10"/>
  <c r="K22" i="10" s="1"/>
  <c r="J21" i="10"/>
  <c r="J20" i="10"/>
  <c r="L20" i="10" s="1"/>
  <c r="J19" i="10"/>
  <c r="K19" i="10" s="1"/>
  <c r="J18" i="10"/>
  <c r="K18" i="10" s="1"/>
  <c r="J17" i="10"/>
  <c r="J16" i="10"/>
  <c r="L16" i="10" s="1"/>
  <c r="J15" i="10"/>
  <c r="J14" i="10"/>
  <c r="J13" i="10"/>
  <c r="J12" i="10"/>
  <c r="J11" i="10"/>
  <c r="J10" i="10"/>
  <c r="J9" i="10"/>
  <c r="J8" i="10"/>
  <c r="J7" i="10"/>
  <c r="J6" i="10"/>
  <c r="J45" i="8"/>
  <c r="L45" i="8" s="1"/>
  <c r="J44" i="8"/>
  <c r="L44" i="8" s="1"/>
  <c r="J43" i="8"/>
  <c r="J42" i="8"/>
  <c r="K42" i="8" s="1"/>
  <c r="J41" i="8"/>
  <c r="L41" i="8" s="1"/>
  <c r="J40" i="8"/>
  <c r="L40" i="8" s="1"/>
  <c r="J39" i="8"/>
  <c r="J38" i="8"/>
  <c r="K38" i="8" s="1"/>
  <c r="J37" i="8"/>
  <c r="J36" i="8"/>
  <c r="L36" i="8" s="1"/>
  <c r="J35" i="8"/>
  <c r="K35" i="8" s="1"/>
  <c r="J34" i="8"/>
  <c r="K34" i="8" s="1"/>
  <c r="J33" i="8"/>
  <c r="J32" i="8"/>
  <c r="L32" i="8" s="1"/>
  <c r="J31" i="8"/>
  <c r="K31" i="8" s="1"/>
  <c r="J30" i="8"/>
  <c r="K30" i="8" s="1"/>
  <c r="J29" i="8"/>
  <c r="L29" i="8" s="1"/>
  <c r="J28" i="8"/>
  <c r="L28" i="8" s="1"/>
  <c r="J27" i="8"/>
  <c r="K27" i="8" s="1"/>
  <c r="J26" i="8"/>
  <c r="K26" i="8" s="1"/>
  <c r="J25" i="8"/>
  <c r="L25" i="8" s="1"/>
  <c r="J24" i="8"/>
  <c r="L24" i="8" s="1"/>
  <c r="J23" i="8"/>
  <c r="J22" i="8"/>
  <c r="K22" i="8" s="1"/>
  <c r="J21" i="8"/>
  <c r="L21" i="8" s="1"/>
  <c r="J20" i="8"/>
  <c r="L20" i="8" s="1"/>
  <c r="J19" i="8"/>
  <c r="K19" i="8" s="1"/>
  <c r="J18" i="8"/>
  <c r="K18" i="8" s="1"/>
  <c r="J17" i="8"/>
  <c r="J16" i="8"/>
  <c r="L16" i="8" s="1"/>
  <c r="J15" i="8"/>
  <c r="J14" i="8"/>
  <c r="J13" i="8"/>
  <c r="J12" i="8"/>
  <c r="J11" i="8"/>
  <c r="J10" i="8"/>
  <c r="J9" i="8"/>
  <c r="J8" i="8"/>
  <c r="J7" i="8"/>
  <c r="J6" i="8"/>
  <c r="J45" i="6"/>
  <c r="L45" i="6" s="1"/>
  <c r="J44" i="6"/>
  <c r="L44" i="6" s="1"/>
  <c r="J43" i="6"/>
  <c r="J42" i="6"/>
  <c r="K42" i="6" s="1"/>
  <c r="J41" i="6"/>
  <c r="J40" i="6"/>
  <c r="L40" i="6" s="1"/>
  <c r="J39" i="6"/>
  <c r="L39" i="6" s="1"/>
  <c r="J38" i="6"/>
  <c r="K38" i="6" s="1"/>
  <c r="J37" i="6"/>
  <c r="J36" i="6"/>
  <c r="L36" i="6" s="1"/>
  <c r="J35" i="6"/>
  <c r="K35" i="6" s="1"/>
  <c r="J34" i="6"/>
  <c r="K34" i="6" s="1"/>
  <c r="J33" i="6"/>
  <c r="K33" i="6" s="1"/>
  <c r="J32" i="6"/>
  <c r="J31" i="6"/>
  <c r="L31" i="6" s="1"/>
  <c r="J30" i="6"/>
  <c r="K30" i="6" s="1"/>
  <c r="J29" i="6"/>
  <c r="J28" i="6"/>
  <c r="L28" i="6" s="1"/>
  <c r="J27" i="6"/>
  <c r="K27" i="6" s="1"/>
  <c r="J26" i="6"/>
  <c r="K26" i="6" s="1"/>
  <c r="J25" i="6"/>
  <c r="K25" i="6" s="1"/>
  <c r="J24" i="6"/>
  <c r="L24" i="6" s="1"/>
  <c r="J23" i="6"/>
  <c r="K23" i="6" s="1"/>
  <c r="J22" i="6"/>
  <c r="K22" i="6" s="1"/>
  <c r="J21" i="6"/>
  <c r="K21" i="6" s="1"/>
  <c r="J20" i="6"/>
  <c r="J19" i="6"/>
  <c r="L19" i="6" s="1"/>
  <c r="J18" i="6"/>
  <c r="K18" i="6" s="1"/>
  <c r="J17" i="6"/>
  <c r="J16" i="6"/>
  <c r="L16" i="6" s="1"/>
  <c r="J15" i="6"/>
  <c r="J14" i="6"/>
  <c r="J13" i="6"/>
  <c r="J12" i="6"/>
  <c r="J11" i="6"/>
  <c r="J10" i="6"/>
  <c r="J9" i="6"/>
  <c r="J8" i="6"/>
  <c r="J7" i="6"/>
  <c r="J6" i="6"/>
  <c r="J45" i="7"/>
  <c r="K45" i="7" s="1"/>
  <c r="J44" i="7"/>
  <c r="L44" i="7" s="1"/>
  <c r="J43" i="7"/>
  <c r="J42" i="7"/>
  <c r="K42" i="7" s="1"/>
  <c r="J41" i="7"/>
  <c r="K41" i="7" s="1"/>
  <c r="J40" i="7"/>
  <c r="L40" i="7" s="1"/>
  <c r="J39" i="7"/>
  <c r="L39" i="7" s="1"/>
  <c r="J38" i="7"/>
  <c r="K38" i="7" s="1"/>
  <c r="J37" i="7"/>
  <c r="L37" i="7" s="1"/>
  <c r="J36" i="7"/>
  <c r="J35" i="7"/>
  <c r="K35" i="7" s="1"/>
  <c r="J34" i="7"/>
  <c r="K34" i="7" s="1"/>
  <c r="J33" i="7"/>
  <c r="L33" i="7" s="1"/>
  <c r="J32" i="7"/>
  <c r="L32" i="7" s="1"/>
  <c r="J31" i="7"/>
  <c r="L31" i="7" s="1"/>
  <c r="J30" i="7"/>
  <c r="K30" i="7" s="1"/>
  <c r="J29" i="7"/>
  <c r="L29" i="7" s="1"/>
  <c r="J28" i="7"/>
  <c r="J27" i="7"/>
  <c r="L27" i="7" s="1"/>
  <c r="J26" i="7"/>
  <c r="K26" i="7" s="1"/>
  <c r="J25" i="7"/>
  <c r="L25" i="7" s="1"/>
  <c r="J24" i="7"/>
  <c r="L24" i="7" s="1"/>
  <c r="J23" i="7"/>
  <c r="L23" i="7" s="1"/>
  <c r="J22" i="7"/>
  <c r="J21" i="7"/>
  <c r="J20" i="7"/>
  <c r="L20" i="7" s="1"/>
  <c r="J19" i="7"/>
  <c r="L19" i="7" s="1"/>
  <c r="J18" i="7"/>
  <c r="K18" i="7" s="1"/>
  <c r="J17" i="7"/>
  <c r="L17" i="7" s="1"/>
  <c r="J16" i="7"/>
  <c r="L16" i="7" s="1"/>
  <c r="J15" i="7"/>
  <c r="J14" i="7"/>
  <c r="J13" i="7"/>
  <c r="J12" i="7"/>
  <c r="J11" i="7"/>
  <c r="J10" i="7"/>
  <c r="J9" i="7"/>
  <c r="J8" i="7"/>
  <c r="J7" i="7"/>
  <c r="J6" i="7"/>
  <c r="J45" i="5"/>
  <c r="K45" i="5" s="1"/>
  <c r="J44" i="5"/>
  <c r="L44" i="5" s="1"/>
  <c r="J43" i="5"/>
  <c r="L43" i="5" s="1"/>
  <c r="J42" i="5"/>
  <c r="J41" i="5"/>
  <c r="K41" i="5" s="1"/>
  <c r="J40" i="5"/>
  <c r="J39" i="5"/>
  <c r="L39" i="5" s="1"/>
  <c r="J38" i="5"/>
  <c r="K38" i="5" s="1"/>
  <c r="J37" i="5"/>
  <c r="K37" i="5" s="1"/>
  <c r="J36" i="5"/>
  <c r="L36" i="5" s="1"/>
  <c r="J35" i="5"/>
  <c r="L35" i="5" s="1"/>
  <c r="J34" i="5"/>
  <c r="K34" i="5" s="1"/>
  <c r="J33" i="5"/>
  <c r="K33" i="5" s="1"/>
  <c r="J32" i="5"/>
  <c r="J31" i="5"/>
  <c r="L31" i="5" s="1"/>
  <c r="J30" i="5"/>
  <c r="K30" i="5" s="1"/>
  <c r="J29" i="5"/>
  <c r="K29" i="5" s="1"/>
  <c r="J28" i="5"/>
  <c r="L28" i="5" s="1"/>
  <c r="J27" i="5"/>
  <c r="L27" i="5" s="1"/>
  <c r="J26" i="5"/>
  <c r="K26" i="5" s="1"/>
  <c r="J25" i="5"/>
  <c r="K25" i="5" s="1"/>
  <c r="J24" i="5"/>
  <c r="J23" i="5"/>
  <c r="L23" i="5" s="1"/>
  <c r="J22" i="5"/>
  <c r="K22" i="5" s="1"/>
  <c r="J21" i="5"/>
  <c r="K21" i="5" s="1"/>
  <c r="J20" i="5"/>
  <c r="L20" i="5" s="1"/>
  <c r="J19" i="5"/>
  <c r="L19" i="5" s="1"/>
  <c r="J18" i="5"/>
  <c r="K18" i="5" s="1"/>
  <c r="J17" i="5"/>
  <c r="K17" i="5" s="1"/>
  <c r="J16" i="5"/>
  <c r="J15" i="5"/>
  <c r="J14" i="5"/>
  <c r="J13" i="5"/>
  <c r="J12" i="5"/>
  <c r="J11" i="5"/>
  <c r="J10" i="5"/>
  <c r="J9" i="5"/>
  <c r="J8" i="5"/>
  <c r="J7" i="5"/>
  <c r="J6" i="5"/>
  <c r="L26" i="8" l="1"/>
  <c r="K20" i="10"/>
  <c r="K28" i="6"/>
  <c r="L27" i="6"/>
  <c r="K32" i="8"/>
  <c r="L26" i="5"/>
  <c r="L45" i="5"/>
  <c r="K44" i="10"/>
  <c r="K17" i="9"/>
  <c r="L38" i="7"/>
  <c r="L25" i="5"/>
  <c r="L41" i="5"/>
  <c r="K31" i="7"/>
  <c r="L22" i="6"/>
  <c r="K29" i="8"/>
  <c r="L22" i="8"/>
  <c r="K16" i="10"/>
  <c r="M16" i="10" s="1"/>
  <c r="K41" i="10"/>
  <c r="L43" i="10"/>
  <c r="K40" i="9"/>
  <c r="K19" i="5"/>
  <c r="L29" i="5"/>
  <c r="K16" i="7"/>
  <c r="M16" i="7" s="1"/>
  <c r="K39" i="7"/>
  <c r="L41" i="7"/>
  <c r="K31" i="6"/>
  <c r="L30" i="6"/>
  <c r="K36" i="8"/>
  <c r="L30" i="8"/>
  <c r="K25" i="10"/>
  <c r="L18" i="10"/>
  <c r="K20" i="9"/>
  <c r="K44" i="9"/>
  <c r="K20" i="5"/>
  <c r="L30" i="5"/>
  <c r="K19" i="7"/>
  <c r="K44" i="7"/>
  <c r="L42" i="7"/>
  <c r="L34" i="6"/>
  <c r="K40" i="8"/>
  <c r="L31" i="8"/>
  <c r="K28" i="10"/>
  <c r="L23" i="10"/>
  <c r="K24" i="9"/>
  <c r="L18" i="9"/>
  <c r="K44" i="5"/>
  <c r="L33" i="5"/>
  <c r="K20" i="7"/>
  <c r="L45" i="7"/>
  <c r="K36" i="6"/>
  <c r="K41" i="8"/>
  <c r="L34" i="8"/>
  <c r="K32" i="10"/>
  <c r="L26" i="10"/>
  <c r="L18" i="5"/>
  <c r="L34" i="5"/>
  <c r="K23" i="7"/>
  <c r="K19" i="6"/>
  <c r="K40" i="6"/>
  <c r="L42" i="6"/>
  <c r="K44" i="8"/>
  <c r="L35" i="8"/>
  <c r="K33" i="10"/>
  <c r="L30" i="10"/>
  <c r="K28" i="9"/>
  <c r="L22" i="9"/>
  <c r="L21" i="5"/>
  <c r="L37" i="5"/>
  <c r="K24" i="7"/>
  <c r="L30" i="7"/>
  <c r="K45" i="6"/>
  <c r="K25" i="8"/>
  <c r="K45" i="8"/>
  <c r="L38" i="8"/>
  <c r="K36" i="10"/>
  <c r="L35" i="10"/>
  <c r="K33" i="9"/>
  <c r="L30" i="9"/>
  <c r="L22" i="5"/>
  <c r="L38" i="5"/>
  <c r="K27" i="7"/>
  <c r="L34" i="7"/>
  <c r="K24" i="6"/>
  <c r="K28" i="8"/>
  <c r="L19" i="8"/>
  <c r="L42" i="8"/>
  <c r="K40" i="10"/>
  <c r="L38" i="10"/>
  <c r="K36" i="9"/>
  <c r="L38" i="9"/>
  <c r="K16" i="6"/>
  <c r="M16" i="6" s="1"/>
  <c r="K16" i="8"/>
  <c r="M16" i="8" s="1"/>
  <c r="K23" i="9"/>
  <c r="L23" i="9"/>
  <c r="L35" i="7"/>
  <c r="K23" i="5"/>
  <c r="L26" i="7"/>
  <c r="L36" i="7"/>
  <c r="K36" i="7"/>
  <c r="K37" i="6"/>
  <c r="L37" i="6"/>
  <c r="K29" i="10"/>
  <c r="L29" i="10"/>
  <c r="K31" i="9"/>
  <c r="L31" i="9"/>
  <c r="K27" i="5"/>
  <c r="L17" i="5"/>
  <c r="K40" i="7"/>
  <c r="L26" i="6"/>
  <c r="K20" i="8"/>
  <c r="L42" i="10"/>
  <c r="K32" i="9"/>
  <c r="K27" i="10"/>
  <c r="L27" i="10"/>
  <c r="K43" i="5"/>
  <c r="L17" i="6"/>
  <c r="K17" i="6"/>
  <c r="K33" i="8"/>
  <c r="L33" i="8"/>
  <c r="K21" i="10"/>
  <c r="L21" i="10"/>
  <c r="L37" i="9"/>
  <c r="K37" i="9"/>
  <c r="K24" i="10"/>
  <c r="L28" i="7"/>
  <c r="K28" i="7"/>
  <c r="L43" i="7"/>
  <c r="K21" i="7"/>
  <c r="K29" i="7"/>
  <c r="K37" i="10"/>
  <c r="L37" i="10"/>
  <c r="K39" i="9"/>
  <c r="L39" i="9"/>
  <c r="K28" i="5"/>
  <c r="K43" i="7"/>
  <c r="K24" i="8"/>
  <c r="L22" i="10"/>
  <c r="L26" i="9"/>
  <c r="K43" i="6"/>
  <c r="L43" i="6"/>
  <c r="K22" i="7"/>
  <c r="L22" i="7"/>
  <c r="K20" i="6"/>
  <c r="L20" i="6"/>
  <c r="L32" i="6"/>
  <c r="K32" i="6"/>
  <c r="K43" i="8"/>
  <c r="L43" i="8"/>
  <c r="L17" i="10"/>
  <c r="K17" i="10"/>
  <c r="K31" i="10"/>
  <c r="L31" i="10"/>
  <c r="K31" i="5"/>
  <c r="K16" i="9"/>
  <c r="M16" i="9" s="1"/>
  <c r="L16" i="5"/>
  <c r="K16" i="5"/>
  <c r="M16" i="5" s="1"/>
  <c r="L24" i="5"/>
  <c r="K24" i="5"/>
  <c r="L32" i="5"/>
  <c r="K32" i="5"/>
  <c r="L40" i="5"/>
  <c r="K40" i="5"/>
  <c r="K23" i="8"/>
  <c r="L23" i="8"/>
  <c r="L37" i="8"/>
  <c r="K37" i="8"/>
  <c r="K39" i="10"/>
  <c r="L39" i="10"/>
  <c r="K35" i="5"/>
  <c r="K44" i="6"/>
  <c r="L18" i="8"/>
  <c r="L34" i="9"/>
  <c r="L21" i="9"/>
  <c r="K21" i="9"/>
  <c r="K36" i="5"/>
  <c r="L18" i="7"/>
  <c r="L38" i="6"/>
  <c r="K42" i="5"/>
  <c r="L42" i="5"/>
  <c r="K25" i="7"/>
  <c r="K33" i="7"/>
  <c r="K17" i="8"/>
  <c r="L17" i="8"/>
  <c r="K39" i="8"/>
  <c r="L39" i="8"/>
  <c r="K39" i="5"/>
  <c r="K32" i="7"/>
  <c r="L21" i="7"/>
  <c r="L18" i="6"/>
  <c r="L34" i="10"/>
  <c r="L42" i="9"/>
  <c r="K21" i="8"/>
  <c r="K37" i="7"/>
  <c r="K41" i="6"/>
  <c r="L35" i="6"/>
  <c r="L19" i="10"/>
  <c r="K29" i="9"/>
  <c r="K45" i="9"/>
  <c r="L21" i="6"/>
  <c r="L29" i="6"/>
  <c r="L45" i="10"/>
  <c r="L25" i="9"/>
  <c r="L41" i="9"/>
  <c r="L35" i="9"/>
  <c r="K17" i="7"/>
  <c r="K29" i="6"/>
  <c r="L23" i="6"/>
  <c r="L27" i="8"/>
  <c r="K39" i="6"/>
  <c r="L25" i="6"/>
  <c r="L33" i="6"/>
  <c r="L41" i="6"/>
  <c r="K19" i="9"/>
  <c r="K27" i="9"/>
  <c r="K35" i="9"/>
  <c r="K43" i="9"/>
  <c r="L29" i="9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45" i="2"/>
  <c r="L45" i="2" s="1"/>
  <c r="J44" i="2"/>
  <c r="L44" i="2" s="1"/>
  <c r="J43" i="2"/>
  <c r="L43" i="2" s="1"/>
  <c r="J42" i="2"/>
  <c r="L42" i="2" s="1"/>
  <c r="J41" i="2"/>
  <c r="L41" i="2" s="1"/>
  <c r="J40" i="2"/>
  <c r="L40" i="2" s="1"/>
  <c r="J39" i="2"/>
  <c r="L39" i="2" s="1"/>
  <c r="J38" i="2"/>
  <c r="L38" i="2" s="1"/>
  <c r="J37" i="2"/>
  <c r="L37" i="2" s="1"/>
  <c r="J36" i="2"/>
  <c r="L36" i="2" s="1"/>
  <c r="J35" i="2"/>
  <c r="L35" i="2" s="1"/>
  <c r="J34" i="2"/>
  <c r="L34" i="2" s="1"/>
  <c r="J33" i="2"/>
  <c r="L33" i="2" s="1"/>
  <c r="J32" i="2"/>
  <c r="L32" i="2" s="1"/>
  <c r="J31" i="2"/>
  <c r="L31" i="2" s="1"/>
  <c r="J30" i="2"/>
  <c r="L30" i="2" s="1"/>
  <c r="J29" i="2"/>
  <c r="L29" i="2" s="1"/>
  <c r="J28" i="2"/>
  <c r="L28" i="2" s="1"/>
  <c r="J27" i="2"/>
  <c r="L27" i="2" s="1"/>
  <c r="J26" i="2"/>
  <c r="L26" i="2" s="1"/>
  <c r="J25" i="2"/>
  <c r="L25" i="2" s="1"/>
  <c r="J24" i="2"/>
  <c r="L24" i="2" s="1"/>
  <c r="J23" i="2"/>
  <c r="L23" i="2" s="1"/>
  <c r="J22" i="2"/>
  <c r="L22" i="2" s="1"/>
  <c r="J21" i="2"/>
  <c r="L21" i="2" s="1"/>
  <c r="J20" i="2"/>
  <c r="L20" i="2" s="1"/>
  <c r="J19" i="2"/>
  <c r="L19" i="2" s="1"/>
  <c r="J18" i="2"/>
  <c r="L18" i="2" s="1"/>
  <c r="J17" i="2"/>
  <c r="L17" i="2" s="1"/>
  <c r="J16" i="2"/>
  <c r="L16" i="2" s="1"/>
  <c r="J15" i="2"/>
  <c r="J14" i="2"/>
  <c r="J13" i="2"/>
  <c r="J12" i="2"/>
  <c r="J11" i="2"/>
  <c r="J10" i="2"/>
  <c r="J9" i="2"/>
  <c r="J8" i="2"/>
  <c r="J7" i="2"/>
  <c r="J6" i="2"/>
  <c r="J45" i="3"/>
  <c r="L45" i="3" s="1"/>
  <c r="J44" i="3"/>
  <c r="L44" i="3" s="1"/>
  <c r="J43" i="3"/>
  <c r="L43" i="3" s="1"/>
  <c r="J42" i="3"/>
  <c r="L42" i="3" s="1"/>
  <c r="J41" i="3"/>
  <c r="L41" i="3" s="1"/>
  <c r="J40" i="3"/>
  <c r="L40" i="3" s="1"/>
  <c r="J39" i="3"/>
  <c r="L39" i="3" s="1"/>
  <c r="J38" i="3"/>
  <c r="L38" i="3" s="1"/>
  <c r="J37" i="3"/>
  <c r="L37" i="3" s="1"/>
  <c r="J36" i="3"/>
  <c r="L36" i="3" s="1"/>
  <c r="J35" i="3"/>
  <c r="L35" i="3" s="1"/>
  <c r="J34" i="3"/>
  <c r="L34" i="3" s="1"/>
  <c r="J33" i="3"/>
  <c r="L33" i="3" s="1"/>
  <c r="J32" i="3"/>
  <c r="L32" i="3" s="1"/>
  <c r="J31" i="3"/>
  <c r="L31" i="3" s="1"/>
  <c r="J30" i="3"/>
  <c r="L30" i="3" s="1"/>
  <c r="J29" i="3"/>
  <c r="L29" i="3" s="1"/>
  <c r="J28" i="3"/>
  <c r="L28" i="3" s="1"/>
  <c r="J27" i="3"/>
  <c r="L27" i="3" s="1"/>
  <c r="J26" i="3"/>
  <c r="L26" i="3" s="1"/>
  <c r="J25" i="3"/>
  <c r="L25" i="3" s="1"/>
  <c r="J24" i="3"/>
  <c r="L24" i="3" s="1"/>
  <c r="J23" i="3"/>
  <c r="L23" i="3" s="1"/>
  <c r="J22" i="3"/>
  <c r="L22" i="3" s="1"/>
  <c r="J21" i="3"/>
  <c r="L21" i="3" s="1"/>
  <c r="J20" i="3"/>
  <c r="L20" i="3" s="1"/>
  <c r="J19" i="3"/>
  <c r="L19" i="3" s="1"/>
  <c r="J18" i="3"/>
  <c r="L18" i="3" s="1"/>
  <c r="J17" i="3"/>
  <c r="L17" i="3" s="1"/>
  <c r="J16" i="3"/>
  <c r="L16" i="3" s="1"/>
  <c r="J15" i="3"/>
  <c r="J14" i="3"/>
  <c r="J13" i="3"/>
  <c r="J12" i="3"/>
  <c r="J11" i="3"/>
  <c r="J10" i="3"/>
  <c r="J9" i="3"/>
  <c r="J8" i="3"/>
  <c r="J7" i="3"/>
  <c r="J6" i="3"/>
  <c r="H1" i="7" l="1"/>
  <c r="A45" i="2" l="1"/>
  <c r="D46" i="1" l="1"/>
  <c r="B6" i="9" l="1"/>
  <c r="E6" i="9" s="1"/>
  <c r="B7" i="9"/>
  <c r="E7" i="9" s="1"/>
  <c r="B8" i="9"/>
  <c r="E8" i="9" s="1"/>
  <c r="B9" i="9"/>
  <c r="E9" i="9" s="1"/>
  <c r="B10" i="9"/>
  <c r="E10" i="9" s="1"/>
  <c r="B11" i="9"/>
  <c r="E11" i="9" s="1"/>
  <c r="B12" i="9"/>
  <c r="E12" i="9" s="1"/>
  <c r="B13" i="9"/>
  <c r="E13" i="9" s="1"/>
  <c r="B14" i="9"/>
  <c r="E14" i="9" s="1"/>
  <c r="B15" i="9"/>
  <c r="E15" i="9" s="1"/>
  <c r="B16" i="9"/>
  <c r="E16" i="9" s="1"/>
  <c r="B17" i="9"/>
  <c r="E17" i="9" s="1"/>
  <c r="B18" i="9"/>
  <c r="E18" i="9" s="1"/>
  <c r="B19" i="9"/>
  <c r="E19" i="9" s="1"/>
  <c r="B20" i="9"/>
  <c r="E20" i="9" s="1"/>
  <c r="B21" i="9"/>
  <c r="E21" i="9" s="1"/>
  <c r="B22" i="9"/>
  <c r="E22" i="9" s="1"/>
  <c r="B23" i="9"/>
  <c r="E23" i="9" s="1"/>
  <c r="B24" i="9"/>
  <c r="E24" i="9" s="1"/>
  <c r="B25" i="9"/>
  <c r="E25" i="9" s="1"/>
  <c r="B26" i="9"/>
  <c r="E26" i="9" s="1"/>
  <c r="B27" i="9"/>
  <c r="E27" i="9" s="1"/>
  <c r="B28" i="9"/>
  <c r="E28" i="9" s="1"/>
  <c r="B29" i="9"/>
  <c r="E29" i="9" s="1"/>
  <c r="B30" i="9"/>
  <c r="E30" i="9" s="1"/>
  <c r="B31" i="9"/>
  <c r="E31" i="9" s="1"/>
  <c r="B32" i="9"/>
  <c r="E32" i="9" s="1"/>
  <c r="B33" i="9"/>
  <c r="E33" i="9" s="1"/>
  <c r="B34" i="9"/>
  <c r="E34" i="9" s="1"/>
  <c r="B35" i="9"/>
  <c r="E35" i="9" s="1"/>
  <c r="B36" i="9"/>
  <c r="E36" i="9" s="1"/>
  <c r="B37" i="9"/>
  <c r="E37" i="9" s="1"/>
  <c r="B38" i="9"/>
  <c r="E38" i="9" s="1"/>
  <c r="B39" i="9"/>
  <c r="E39" i="9" s="1"/>
  <c r="B40" i="9"/>
  <c r="E40" i="9" s="1"/>
  <c r="B41" i="9"/>
  <c r="E41" i="9" s="1"/>
  <c r="B42" i="9"/>
  <c r="E42" i="9" s="1"/>
  <c r="B43" i="9"/>
  <c r="E43" i="9" s="1"/>
  <c r="B44" i="9"/>
  <c r="E44" i="9" s="1"/>
  <c r="B45" i="9"/>
  <c r="E45" i="9" s="1"/>
  <c r="A6" i="9"/>
  <c r="A7" i="9"/>
  <c r="D7" i="9" s="1"/>
  <c r="A8" i="9"/>
  <c r="D8" i="9" s="1"/>
  <c r="A9" i="9"/>
  <c r="D9" i="9" s="1"/>
  <c r="A10" i="9"/>
  <c r="D10" i="9" s="1"/>
  <c r="A11" i="9"/>
  <c r="D11" i="9" s="1"/>
  <c r="A12" i="9"/>
  <c r="D12" i="9" s="1"/>
  <c r="A13" i="9"/>
  <c r="D13" i="9" s="1"/>
  <c r="A14" i="9"/>
  <c r="D14" i="9" s="1"/>
  <c r="A15" i="9"/>
  <c r="D15" i="9" s="1"/>
  <c r="A16" i="9"/>
  <c r="D16" i="9" s="1"/>
  <c r="A17" i="9"/>
  <c r="D17" i="9" s="1"/>
  <c r="A18" i="9"/>
  <c r="D18" i="9" s="1"/>
  <c r="A19" i="9"/>
  <c r="D19" i="9" s="1"/>
  <c r="A20" i="9"/>
  <c r="D20" i="9" s="1"/>
  <c r="A21" i="9"/>
  <c r="D21" i="9" s="1"/>
  <c r="A22" i="9"/>
  <c r="D22" i="9" s="1"/>
  <c r="A23" i="9"/>
  <c r="D23" i="9" s="1"/>
  <c r="A24" i="9"/>
  <c r="D24" i="9" s="1"/>
  <c r="A25" i="9"/>
  <c r="D25" i="9" s="1"/>
  <c r="A26" i="9"/>
  <c r="D26" i="9" s="1"/>
  <c r="A27" i="9"/>
  <c r="D27" i="9" s="1"/>
  <c r="A28" i="9"/>
  <c r="D28" i="9" s="1"/>
  <c r="A29" i="9"/>
  <c r="D29" i="9" s="1"/>
  <c r="A30" i="9"/>
  <c r="D30" i="9" s="1"/>
  <c r="A31" i="9"/>
  <c r="D31" i="9" s="1"/>
  <c r="A32" i="9"/>
  <c r="D32" i="9" s="1"/>
  <c r="A33" i="9"/>
  <c r="D33" i="9" s="1"/>
  <c r="A34" i="9"/>
  <c r="D34" i="9" s="1"/>
  <c r="A35" i="9"/>
  <c r="D35" i="9" s="1"/>
  <c r="A36" i="9"/>
  <c r="D36" i="9" s="1"/>
  <c r="A37" i="9"/>
  <c r="A38" i="9"/>
  <c r="D38" i="9" s="1"/>
  <c r="A39" i="9"/>
  <c r="D39" i="9" s="1"/>
  <c r="A40" i="9"/>
  <c r="D40" i="9" s="1"/>
  <c r="A41" i="9"/>
  <c r="A42" i="9"/>
  <c r="A43" i="9"/>
  <c r="D43" i="9" s="1"/>
  <c r="A44" i="9"/>
  <c r="D44" i="9" s="1"/>
  <c r="A45" i="9"/>
  <c r="D45" i="9" s="1"/>
  <c r="B6" i="10"/>
  <c r="E6" i="10" s="1"/>
  <c r="B7" i="10"/>
  <c r="E7" i="10" s="1"/>
  <c r="B8" i="10"/>
  <c r="E8" i="10" s="1"/>
  <c r="B9" i="10"/>
  <c r="E9" i="10" s="1"/>
  <c r="B10" i="10"/>
  <c r="E10" i="10" s="1"/>
  <c r="B11" i="10"/>
  <c r="E11" i="10" s="1"/>
  <c r="B12" i="10"/>
  <c r="E12" i="10" s="1"/>
  <c r="B13" i="10"/>
  <c r="E13" i="10" s="1"/>
  <c r="B14" i="10"/>
  <c r="E14" i="10" s="1"/>
  <c r="B15" i="10"/>
  <c r="E15" i="10" s="1"/>
  <c r="B16" i="10"/>
  <c r="E16" i="10" s="1"/>
  <c r="B17" i="10"/>
  <c r="E17" i="10" s="1"/>
  <c r="B18" i="10"/>
  <c r="E18" i="10" s="1"/>
  <c r="B19" i="10"/>
  <c r="E19" i="10" s="1"/>
  <c r="B20" i="10"/>
  <c r="E20" i="10" s="1"/>
  <c r="B21" i="10"/>
  <c r="E21" i="10" s="1"/>
  <c r="B22" i="10"/>
  <c r="E22" i="10" s="1"/>
  <c r="B23" i="10"/>
  <c r="E23" i="10" s="1"/>
  <c r="B24" i="10"/>
  <c r="E24" i="10" s="1"/>
  <c r="B25" i="10"/>
  <c r="E25" i="10" s="1"/>
  <c r="B26" i="10"/>
  <c r="E26" i="10" s="1"/>
  <c r="B27" i="10"/>
  <c r="E27" i="10" s="1"/>
  <c r="B28" i="10"/>
  <c r="E28" i="10" s="1"/>
  <c r="B29" i="10"/>
  <c r="E29" i="10" s="1"/>
  <c r="B30" i="10"/>
  <c r="E30" i="10" s="1"/>
  <c r="B31" i="10"/>
  <c r="E31" i="10" s="1"/>
  <c r="B32" i="10"/>
  <c r="E32" i="10" s="1"/>
  <c r="B33" i="10"/>
  <c r="E33" i="10" s="1"/>
  <c r="B34" i="10"/>
  <c r="E34" i="10" s="1"/>
  <c r="B35" i="10"/>
  <c r="E35" i="10" s="1"/>
  <c r="B36" i="10"/>
  <c r="E36" i="10" s="1"/>
  <c r="B37" i="10"/>
  <c r="E37" i="10" s="1"/>
  <c r="B38" i="10"/>
  <c r="E38" i="10" s="1"/>
  <c r="B39" i="10"/>
  <c r="E39" i="10" s="1"/>
  <c r="B40" i="10"/>
  <c r="E40" i="10" s="1"/>
  <c r="B41" i="10"/>
  <c r="E41" i="10" s="1"/>
  <c r="B42" i="10"/>
  <c r="E42" i="10" s="1"/>
  <c r="B43" i="10"/>
  <c r="E43" i="10" s="1"/>
  <c r="B44" i="10"/>
  <c r="E44" i="10" s="1"/>
  <c r="B45" i="10"/>
  <c r="E45" i="10" s="1"/>
  <c r="A6" i="10"/>
  <c r="A7" i="10"/>
  <c r="D7" i="10" s="1"/>
  <c r="A8" i="10"/>
  <c r="D8" i="10" s="1"/>
  <c r="A9" i="10"/>
  <c r="D9" i="10" s="1"/>
  <c r="A10" i="10"/>
  <c r="D10" i="10" s="1"/>
  <c r="A11" i="10"/>
  <c r="D11" i="10" s="1"/>
  <c r="A12" i="10"/>
  <c r="D12" i="10" s="1"/>
  <c r="A13" i="10"/>
  <c r="D13" i="10" s="1"/>
  <c r="A14" i="10"/>
  <c r="D14" i="10" s="1"/>
  <c r="A15" i="10"/>
  <c r="D15" i="10" s="1"/>
  <c r="A16" i="10"/>
  <c r="D16" i="10" s="1"/>
  <c r="A17" i="10"/>
  <c r="D17" i="10" s="1"/>
  <c r="A18" i="10"/>
  <c r="D18" i="10" s="1"/>
  <c r="A19" i="10"/>
  <c r="D19" i="10" s="1"/>
  <c r="A20" i="10"/>
  <c r="D20" i="10" s="1"/>
  <c r="A21" i="10"/>
  <c r="D21" i="10" s="1"/>
  <c r="A22" i="10"/>
  <c r="D22" i="10" s="1"/>
  <c r="A23" i="10"/>
  <c r="D23" i="10" s="1"/>
  <c r="A24" i="10"/>
  <c r="D24" i="10" s="1"/>
  <c r="A25" i="10"/>
  <c r="D25" i="10" s="1"/>
  <c r="A26" i="10"/>
  <c r="D26" i="10" s="1"/>
  <c r="A27" i="10"/>
  <c r="D27" i="10" s="1"/>
  <c r="A28" i="10"/>
  <c r="D28" i="10" s="1"/>
  <c r="A29" i="10"/>
  <c r="D29" i="10" s="1"/>
  <c r="A30" i="10"/>
  <c r="D30" i="10" s="1"/>
  <c r="A31" i="10"/>
  <c r="D31" i="10" s="1"/>
  <c r="A32" i="10"/>
  <c r="D32" i="10" s="1"/>
  <c r="A33" i="10"/>
  <c r="D33" i="10" s="1"/>
  <c r="A34" i="10"/>
  <c r="D34" i="10" s="1"/>
  <c r="A35" i="10"/>
  <c r="D35" i="10" s="1"/>
  <c r="A36" i="10"/>
  <c r="D36" i="10" s="1"/>
  <c r="A37" i="10"/>
  <c r="D37" i="10" s="1"/>
  <c r="H37" i="10" s="1"/>
  <c r="A38" i="10"/>
  <c r="D38" i="10" s="1"/>
  <c r="A39" i="10"/>
  <c r="D39" i="10" s="1"/>
  <c r="H39" i="10" s="1"/>
  <c r="A40" i="10"/>
  <c r="D40" i="10" s="1"/>
  <c r="H40" i="10" s="1"/>
  <c r="A41" i="10"/>
  <c r="D41" i="10" s="1"/>
  <c r="H41" i="10" s="1"/>
  <c r="A42" i="10"/>
  <c r="D42" i="10" s="1"/>
  <c r="H42" i="10" s="1"/>
  <c r="A43" i="10"/>
  <c r="D43" i="10" s="1"/>
  <c r="A44" i="10"/>
  <c r="D44" i="10" s="1"/>
  <c r="A45" i="10"/>
  <c r="D45" i="10" s="1"/>
  <c r="H45" i="10" s="1"/>
  <c r="K13" i="10" l="1"/>
  <c r="K13" i="9"/>
  <c r="I12" i="10"/>
  <c r="K12" i="10"/>
  <c r="I12" i="9"/>
  <c r="K12" i="9"/>
  <c r="K11" i="10"/>
  <c r="K10" i="9"/>
  <c r="G9" i="10"/>
  <c r="K9" i="10"/>
  <c r="I9" i="9"/>
  <c r="K9" i="9"/>
  <c r="K8" i="10"/>
  <c r="K8" i="9"/>
  <c r="G11" i="9"/>
  <c r="K11" i="9"/>
  <c r="I7" i="10"/>
  <c r="K7" i="10"/>
  <c r="K7" i="9"/>
  <c r="K10" i="10"/>
  <c r="K6" i="10"/>
  <c r="I6" i="9"/>
  <c r="K6" i="9"/>
  <c r="I14" i="10"/>
  <c r="K14" i="10"/>
  <c r="I14" i="9"/>
  <c r="K14" i="9"/>
  <c r="I15" i="10"/>
  <c r="K15" i="10"/>
  <c r="I15" i="9"/>
  <c r="K15" i="9"/>
  <c r="D6" i="10"/>
  <c r="D6" i="9"/>
  <c r="H6" i="9" s="1"/>
  <c r="I30" i="10"/>
  <c r="I38" i="9"/>
  <c r="I36" i="10"/>
  <c r="I28" i="10"/>
  <c r="I20" i="10"/>
  <c r="G45" i="9"/>
  <c r="I37" i="9"/>
  <c r="I29" i="9"/>
  <c r="I21" i="9"/>
  <c r="I13" i="9"/>
  <c r="I43" i="10"/>
  <c r="I35" i="10"/>
  <c r="I27" i="10"/>
  <c r="G19" i="10"/>
  <c r="I11" i="10"/>
  <c r="I44" i="9"/>
  <c r="I36" i="9"/>
  <c r="I28" i="9"/>
  <c r="I20" i="9"/>
  <c r="I22" i="10"/>
  <c r="I13" i="10"/>
  <c r="I22" i="9"/>
  <c r="G22" i="9"/>
  <c r="I26" i="10"/>
  <c r="I43" i="9"/>
  <c r="I35" i="9"/>
  <c r="I27" i="9"/>
  <c r="I19" i="9"/>
  <c r="I41" i="10"/>
  <c r="I33" i="10"/>
  <c r="I25" i="10"/>
  <c r="G17" i="10"/>
  <c r="I42" i="9"/>
  <c r="I34" i="9"/>
  <c r="I26" i="9"/>
  <c r="I18" i="9"/>
  <c r="I10" i="9"/>
  <c r="I31" i="9"/>
  <c r="I30" i="9"/>
  <c r="I21" i="10"/>
  <c r="I34" i="10"/>
  <c r="I18" i="10"/>
  <c r="G40" i="10"/>
  <c r="I32" i="10"/>
  <c r="G32" i="10"/>
  <c r="I24" i="10"/>
  <c r="I16" i="10"/>
  <c r="I41" i="9"/>
  <c r="I33" i="9"/>
  <c r="G33" i="9"/>
  <c r="I25" i="9"/>
  <c r="I17" i="9"/>
  <c r="I39" i="10"/>
  <c r="I31" i="10"/>
  <c r="I23" i="10"/>
  <c r="G40" i="9"/>
  <c r="I32" i="9"/>
  <c r="I24" i="9"/>
  <c r="I16" i="9"/>
  <c r="G38" i="10"/>
  <c r="I23" i="9"/>
  <c r="I39" i="9"/>
  <c r="D37" i="9"/>
  <c r="G37" i="9" s="1"/>
  <c r="D42" i="9"/>
  <c r="H42" i="9" s="1"/>
  <c r="D41" i="9"/>
  <c r="I7" i="9"/>
  <c r="C4" i="9"/>
  <c r="C4" i="10"/>
  <c r="H44" i="10"/>
  <c r="I45" i="10"/>
  <c r="I8" i="10"/>
  <c r="G38" i="9"/>
  <c r="H38" i="9"/>
  <c r="G39" i="9"/>
  <c r="H39" i="9"/>
  <c r="H40" i="9"/>
  <c r="G30" i="9"/>
  <c r="H30" i="9"/>
  <c r="G19" i="9"/>
  <c r="H19" i="9"/>
  <c r="H44" i="9"/>
  <c r="G44" i="9"/>
  <c r="H14" i="9"/>
  <c r="G34" i="9"/>
  <c r="H34" i="9"/>
  <c r="G7" i="9"/>
  <c r="H7" i="9"/>
  <c r="H15" i="9"/>
  <c r="G23" i="9"/>
  <c r="H23" i="9"/>
  <c r="H22" i="9"/>
  <c r="H27" i="9"/>
  <c r="H8" i="9"/>
  <c r="H12" i="9"/>
  <c r="H16" i="9"/>
  <c r="G16" i="9"/>
  <c r="H20" i="9"/>
  <c r="G20" i="9"/>
  <c r="H24" i="9"/>
  <c r="G28" i="9"/>
  <c r="H28" i="9"/>
  <c r="H32" i="9"/>
  <c r="G32" i="9"/>
  <c r="H26" i="9"/>
  <c r="G35" i="9"/>
  <c r="H35" i="9"/>
  <c r="H45" i="9"/>
  <c r="H18" i="9"/>
  <c r="H43" i="9"/>
  <c r="G43" i="9"/>
  <c r="G31" i="9"/>
  <c r="H31" i="9"/>
  <c r="H9" i="9"/>
  <c r="H13" i="9"/>
  <c r="G13" i="9"/>
  <c r="H17" i="9"/>
  <c r="G21" i="9"/>
  <c r="H21" i="9"/>
  <c r="H25" i="9"/>
  <c r="G25" i="9"/>
  <c r="H29" i="9"/>
  <c r="G29" i="9"/>
  <c r="H33" i="9"/>
  <c r="H36" i="9"/>
  <c r="G36" i="9"/>
  <c r="H10" i="9"/>
  <c r="H11" i="9"/>
  <c r="I37" i="10"/>
  <c r="I29" i="10"/>
  <c r="I44" i="10"/>
  <c r="G37" i="10"/>
  <c r="H38" i="10"/>
  <c r="G39" i="10"/>
  <c r="G41" i="10"/>
  <c r="H19" i="10"/>
  <c r="H16" i="10"/>
  <c r="H32" i="10"/>
  <c r="H13" i="10"/>
  <c r="G13" i="10"/>
  <c r="H25" i="10"/>
  <c r="G25" i="10"/>
  <c r="H33" i="10"/>
  <c r="H23" i="10"/>
  <c r="H12" i="10"/>
  <c r="G12" i="10"/>
  <c r="H28" i="10"/>
  <c r="G28" i="10"/>
  <c r="H17" i="10"/>
  <c r="H29" i="10"/>
  <c r="G29" i="10"/>
  <c r="G36" i="10"/>
  <c r="H36" i="10"/>
  <c r="H10" i="10"/>
  <c r="G10" i="10"/>
  <c r="H14" i="10"/>
  <c r="H18" i="10"/>
  <c r="G18" i="10"/>
  <c r="H22" i="10"/>
  <c r="G22" i="10"/>
  <c r="H26" i="10"/>
  <c r="H30" i="10"/>
  <c r="H34" i="10"/>
  <c r="G34" i="10"/>
  <c r="G11" i="10"/>
  <c r="H11" i="10"/>
  <c r="H20" i="10"/>
  <c r="H9" i="10"/>
  <c r="H21" i="10"/>
  <c r="G21" i="10"/>
  <c r="I6" i="10"/>
  <c r="I42" i="10"/>
  <c r="G42" i="10"/>
  <c r="H27" i="10"/>
  <c r="G27" i="10"/>
  <c r="H15" i="10"/>
  <c r="H31" i="10"/>
  <c r="G31" i="10"/>
  <c r="H43" i="10"/>
  <c r="G43" i="10"/>
  <c r="H8" i="10"/>
  <c r="G8" i="10"/>
  <c r="H7" i="10"/>
  <c r="G35" i="10"/>
  <c r="H35" i="10"/>
  <c r="H24" i="10"/>
  <c r="G24" i="10"/>
  <c r="G44" i="10"/>
  <c r="G45" i="10"/>
  <c r="B6" i="8"/>
  <c r="K6" i="8" s="1"/>
  <c r="B7" i="8"/>
  <c r="B8" i="8"/>
  <c r="B9" i="8"/>
  <c r="B10" i="8"/>
  <c r="B11" i="8"/>
  <c r="B12" i="8"/>
  <c r="B13" i="8"/>
  <c r="B14" i="8"/>
  <c r="B15" i="8"/>
  <c r="B16" i="8"/>
  <c r="E16" i="8" s="1"/>
  <c r="I16" i="8" s="1"/>
  <c r="B17" i="8"/>
  <c r="E17" i="8" s="1"/>
  <c r="I17" i="8" s="1"/>
  <c r="B18" i="8"/>
  <c r="E18" i="8" s="1"/>
  <c r="I18" i="8" s="1"/>
  <c r="B19" i="8"/>
  <c r="E19" i="8" s="1"/>
  <c r="I19" i="8" s="1"/>
  <c r="B20" i="8"/>
  <c r="E20" i="8" s="1"/>
  <c r="I20" i="8" s="1"/>
  <c r="B21" i="8"/>
  <c r="E21" i="8" s="1"/>
  <c r="I21" i="8" s="1"/>
  <c r="B22" i="8"/>
  <c r="E22" i="8" s="1"/>
  <c r="I22" i="8" s="1"/>
  <c r="B23" i="8"/>
  <c r="E23" i="8" s="1"/>
  <c r="I23" i="8" s="1"/>
  <c r="B24" i="8"/>
  <c r="E24" i="8" s="1"/>
  <c r="I24" i="8" s="1"/>
  <c r="B25" i="8"/>
  <c r="E25" i="8" s="1"/>
  <c r="I25" i="8" s="1"/>
  <c r="B26" i="8"/>
  <c r="E26" i="8" s="1"/>
  <c r="I26" i="8" s="1"/>
  <c r="B27" i="8"/>
  <c r="E27" i="8" s="1"/>
  <c r="I27" i="8" s="1"/>
  <c r="B28" i="8"/>
  <c r="E28" i="8" s="1"/>
  <c r="I28" i="8" s="1"/>
  <c r="B29" i="8"/>
  <c r="E29" i="8" s="1"/>
  <c r="I29" i="8" s="1"/>
  <c r="B30" i="8"/>
  <c r="E30" i="8" s="1"/>
  <c r="I30" i="8" s="1"/>
  <c r="B31" i="8"/>
  <c r="E31" i="8" s="1"/>
  <c r="I31" i="8" s="1"/>
  <c r="B32" i="8"/>
  <c r="E32" i="8" s="1"/>
  <c r="I32" i="8" s="1"/>
  <c r="B33" i="8"/>
  <c r="E33" i="8" s="1"/>
  <c r="I33" i="8" s="1"/>
  <c r="B34" i="8"/>
  <c r="E34" i="8" s="1"/>
  <c r="I34" i="8" s="1"/>
  <c r="B35" i="8"/>
  <c r="E35" i="8" s="1"/>
  <c r="I35" i="8" s="1"/>
  <c r="B36" i="8"/>
  <c r="E36" i="8" s="1"/>
  <c r="I36" i="8" s="1"/>
  <c r="B37" i="8"/>
  <c r="E37" i="8" s="1"/>
  <c r="I37" i="8" s="1"/>
  <c r="B38" i="8"/>
  <c r="E38" i="8" s="1"/>
  <c r="I38" i="8" s="1"/>
  <c r="B39" i="8"/>
  <c r="E39" i="8" s="1"/>
  <c r="I39" i="8" s="1"/>
  <c r="B40" i="8"/>
  <c r="E40" i="8" s="1"/>
  <c r="I40" i="8" s="1"/>
  <c r="B41" i="8"/>
  <c r="E41" i="8" s="1"/>
  <c r="I41" i="8" s="1"/>
  <c r="B42" i="8"/>
  <c r="E42" i="8" s="1"/>
  <c r="I42" i="8" s="1"/>
  <c r="B43" i="8"/>
  <c r="E43" i="8" s="1"/>
  <c r="I43" i="8" s="1"/>
  <c r="B44" i="8"/>
  <c r="E44" i="8" s="1"/>
  <c r="I44" i="8" s="1"/>
  <c r="B45" i="8"/>
  <c r="E45" i="8" s="1"/>
  <c r="I45" i="8" s="1"/>
  <c r="A6" i="8"/>
  <c r="A7" i="8"/>
  <c r="D7" i="8" s="1"/>
  <c r="A8" i="8"/>
  <c r="D8" i="8" s="1"/>
  <c r="A9" i="8"/>
  <c r="D9" i="8" s="1"/>
  <c r="A10" i="8"/>
  <c r="D10" i="8" s="1"/>
  <c r="A11" i="8"/>
  <c r="D11" i="8" s="1"/>
  <c r="A12" i="8"/>
  <c r="D12" i="8" s="1"/>
  <c r="A13" i="8"/>
  <c r="D13" i="8" s="1"/>
  <c r="A14" i="8"/>
  <c r="D14" i="8" s="1"/>
  <c r="A15" i="8"/>
  <c r="D15" i="8" s="1"/>
  <c r="A16" i="8"/>
  <c r="D16" i="8" s="1"/>
  <c r="A17" i="8"/>
  <c r="D17" i="8" s="1"/>
  <c r="A18" i="8"/>
  <c r="D18" i="8" s="1"/>
  <c r="A19" i="8"/>
  <c r="D19" i="8" s="1"/>
  <c r="A20" i="8"/>
  <c r="D20" i="8" s="1"/>
  <c r="A21" i="8"/>
  <c r="D21" i="8" s="1"/>
  <c r="A22" i="8"/>
  <c r="D22" i="8" s="1"/>
  <c r="A23" i="8"/>
  <c r="D23" i="8" s="1"/>
  <c r="A24" i="8"/>
  <c r="D24" i="8" s="1"/>
  <c r="A25" i="8"/>
  <c r="D25" i="8" s="1"/>
  <c r="A26" i="8"/>
  <c r="D26" i="8" s="1"/>
  <c r="A27" i="8"/>
  <c r="D27" i="8" s="1"/>
  <c r="A28" i="8"/>
  <c r="D28" i="8" s="1"/>
  <c r="A29" i="8"/>
  <c r="D29" i="8" s="1"/>
  <c r="A30" i="8"/>
  <c r="D30" i="8" s="1"/>
  <c r="A31" i="8"/>
  <c r="D31" i="8" s="1"/>
  <c r="A32" i="8"/>
  <c r="D32" i="8" s="1"/>
  <c r="A33" i="8"/>
  <c r="D33" i="8" s="1"/>
  <c r="A34" i="8"/>
  <c r="D34" i="8" s="1"/>
  <c r="A35" i="8"/>
  <c r="D35" i="8" s="1"/>
  <c r="A36" i="8"/>
  <c r="D36" i="8" s="1"/>
  <c r="A37" i="8"/>
  <c r="D37" i="8" s="1"/>
  <c r="A38" i="8"/>
  <c r="D38" i="8" s="1"/>
  <c r="A39" i="8"/>
  <c r="A40" i="8"/>
  <c r="A41" i="8"/>
  <c r="A42" i="8"/>
  <c r="A43" i="8"/>
  <c r="D43" i="8" s="1"/>
  <c r="A44" i="8"/>
  <c r="D44" i="8" s="1"/>
  <c r="A45" i="8"/>
  <c r="C4" i="8"/>
  <c r="H37" i="9" l="1"/>
  <c r="G7" i="10"/>
  <c r="G12" i="9"/>
  <c r="E10" i="8"/>
  <c r="I10" i="8" s="1"/>
  <c r="K10" i="8"/>
  <c r="E9" i="8"/>
  <c r="I9" i="8" s="1"/>
  <c r="K9" i="8"/>
  <c r="I9" i="10"/>
  <c r="E8" i="8"/>
  <c r="I8" i="8" s="1"/>
  <c r="K8" i="8"/>
  <c r="E12" i="8"/>
  <c r="I12" i="8" s="1"/>
  <c r="K12" i="8"/>
  <c r="G6" i="10"/>
  <c r="E7" i="8"/>
  <c r="I7" i="8" s="1"/>
  <c r="K7" i="8"/>
  <c r="E13" i="8"/>
  <c r="I13" i="8" s="1"/>
  <c r="K13" i="8"/>
  <c r="E11" i="8"/>
  <c r="I11" i="8" s="1"/>
  <c r="K11" i="8"/>
  <c r="G15" i="10"/>
  <c r="E4" i="9"/>
  <c r="G14" i="9"/>
  <c r="E14" i="8"/>
  <c r="I14" i="8" s="1"/>
  <c r="K14" i="8"/>
  <c r="E15" i="8"/>
  <c r="I15" i="8" s="1"/>
  <c r="K15" i="8"/>
  <c r="G42" i="9"/>
  <c r="H6" i="10"/>
  <c r="H4" i="10" s="1"/>
  <c r="D4" i="10"/>
  <c r="D4" i="9"/>
  <c r="G6" i="9"/>
  <c r="D6" i="8"/>
  <c r="H6" i="8" s="1"/>
  <c r="E6" i="8"/>
  <c r="I6" i="8" s="1"/>
  <c r="G15" i="9"/>
  <c r="G30" i="10"/>
  <c r="G14" i="10"/>
  <c r="G23" i="10"/>
  <c r="G17" i="9"/>
  <c r="G18" i="9"/>
  <c r="G26" i="9"/>
  <c r="G24" i="9"/>
  <c r="G27" i="9"/>
  <c r="I38" i="10"/>
  <c r="I40" i="9"/>
  <c r="I40" i="10"/>
  <c r="I17" i="10"/>
  <c r="I11" i="9"/>
  <c r="I19" i="10"/>
  <c r="I45" i="9"/>
  <c r="E4" i="10"/>
  <c r="G20" i="10"/>
  <c r="G26" i="10"/>
  <c r="G33" i="10"/>
  <c r="G16" i="10"/>
  <c r="I10" i="10"/>
  <c r="G10" i="9"/>
  <c r="G41" i="9"/>
  <c r="D42" i="8"/>
  <c r="H42" i="8" s="1"/>
  <c r="D40" i="8"/>
  <c r="G40" i="8" s="1"/>
  <c r="H41" i="9"/>
  <c r="D41" i="8"/>
  <c r="H41" i="8" s="1"/>
  <c r="D45" i="8"/>
  <c r="G45" i="8" s="1"/>
  <c r="D39" i="8"/>
  <c r="G39" i="8" s="1"/>
  <c r="G9" i="9"/>
  <c r="G8" i="9"/>
  <c r="I8" i="9"/>
  <c r="H44" i="8"/>
  <c r="H43" i="8"/>
  <c r="H38" i="8"/>
  <c r="G38" i="8"/>
  <c r="G37" i="8"/>
  <c r="H37" i="8"/>
  <c r="H10" i="8"/>
  <c r="H14" i="8"/>
  <c r="H18" i="8"/>
  <c r="G18" i="8"/>
  <c r="H22" i="8"/>
  <c r="G22" i="8"/>
  <c r="H26" i="8"/>
  <c r="G26" i="8"/>
  <c r="H30" i="8"/>
  <c r="G30" i="8"/>
  <c r="H34" i="8"/>
  <c r="G34" i="8"/>
  <c r="H7" i="8"/>
  <c r="G7" i="8"/>
  <c r="H11" i="8"/>
  <c r="H15" i="8"/>
  <c r="H19" i="8"/>
  <c r="G19" i="8"/>
  <c r="H23" i="8"/>
  <c r="G23" i="8"/>
  <c r="H27" i="8"/>
  <c r="G27" i="8"/>
  <c r="H31" i="8"/>
  <c r="G31" i="8"/>
  <c r="G35" i="8"/>
  <c r="H35" i="8"/>
  <c r="H16" i="8"/>
  <c r="G16" i="8"/>
  <c r="H32" i="8"/>
  <c r="G32" i="8"/>
  <c r="H8" i="8"/>
  <c r="H12" i="8"/>
  <c r="H20" i="8"/>
  <c r="G20" i="8"/>
  <c r="H24" i="8"/>
  <c r="G24" i="8"/>
  <c r="H28" i="8"/>
  <c r="G28" i="8"/>
  <c r="H9" i="8"/>
  <c r="H13" i="8"/>
  <c r="H17" i="8"/>
  <c r="G17" i="8"/>
  <c r="H21" i="8"/>
  <c r="G21" i="8"/>
  <c r="H25" i="8"/>
  <c r="G25" i="8"/>
  <c r="H29" i="8"/>
  <c r="G29" i="8"/>
  <c r="H33" i="8"/>
  <c r="G33" i="8"/>
  <c r="G36" i="8"/>
  <c r="H36" i="8"/>
  <c r="G43" i="8"/>
  <c r="G44" i="8"/>
  <c r="B6" i="6"/>
  <c r="K6" i="6" s="1"/>
  <c r="B7" i="6"/>
  <c r="B8" i="6"/>
  <c r="B9" i="6"/>
  <c r="B10" i="6"/>
  <c r="B11" i="6"/>
  <c r="B12" i="6"/>
  <c r="B13" i="6"/>
  <c r="B14" i="6"/>
  <c r="B15" i="6"/>
  <c r="B16" i="6"/>
  <c r="E16" i="6" s="1"/>
  <c r="B17" i="6"/>
  <c r="E17" i="6" s="1"/>
  <c r="I17" i="6" s="1"/>
  <c r="B18" i="6"/>
  <c r="E18" i="6" s="1"/>
  <c r="I18" i="6" s="1"/>
  <c r="B19" i="6"/>
  <c r="E19" i="6" s="1"/>
  <c r="I19" i="6" s="1"/>
  <c r="B20" i="6"/>
  <c r="E20" i="6" s="1"/>
  <c r="B21" i="6"/>
  <c r="E21" i="6" s="1"/>
  <c r="I21" i="6" s="1"/>
  <c r="B22" i="6"/>
  <c r="E22" i="6" s="1"/>
  <c r="I22" i="6" s="1"/>
  <c r="B23" i="6"/>
  <c r="E23" i="6" s="1"/>
  <c r="B24" i="6"/>
  <c r="E24" i="6" s="1"/>
  <c r="B25" i="6"/>
  <c r="E25" i="6" s="1"/>
  <c r="I25" i="6" s="1"/>
  <c r="B26" i="6"/>
  <c r="E26" i="6" s="1"/>
  <c r="I26" i="6" s="1"/>
  <c r="B27" i="6"/>
  <c r="E27" i="6" s="1"/>
  <c r="I27" i="6" s="1"/>
  <c r="B28" i="6"/>
  <c r="E28" i="6" s="1"/>
  <c r="B29" i="6"/>
  <c r="E29" i="6" s="1"/>
  <c r="I29" i="6" s="1"/>
  <c r="B30" i="6"/>
  <c r="E30" i="6" s="1"/>
  <c r="I30" i="6" s="1"/>
  <c r="B31" i="6"/>
  <c r="E31" i="6" s="1"/>
  <c r="B32" i="6"/>
  <c r="E32" i="6" s="1"/>
  <c r="B33" i="6"/>
  <c r="E33" i="6" s="1"/>
  <c r="I33" i="6" s="1"/>
  <c r="B34" i="6"/>
  <c r="E34" i="6" s="1"/>
  <c r="I34" i="6" s="1"/>
  <c r="B35" i="6"/>
  <c r="E35" i="6" s="1"/>
  <c r="I35" i="6" s="1"/>
  <c r="B36" i="6"/>
  <c r="E36" i="6" s="1"/>
  <c r="B37" i="6"/>
  <c r="E37" i="6" s="1"/>
  <c r="I37" i="6" s="1"/>
  <c r="B38" i="6"/>
  <c r="E38" i="6" s="1"/>
  <c r="I38" i="6" s="1"/>
  <c r="B39" i="6"/>
  <c r="E39" i="6" s="1"/>
  <c r="B40" i="6"/>
  <c r="E40" i="6" s="1"/>
  <c r="I40" i="6" s="1"/>
  <c r="B41" i="6"/>
  <c r="E41" i="6" s="1"/>
  <c r="I41" i="6" s="1"/>
  <c r="B42" i="6"/>
  <c r="E42" i="6" s="1"/>
  <c r="I42" i="6" s="1"/>
  <c r="B43" i="6"/>
  <c r="E43" i="6" s="1"/>
  <c r="I43" i="6" s="1"/>
  <c r="B44" i="6"/>
  <c r="E44" i="6" s="1"/>
  <c r="B45" i="6"/>
  <c r="E45" i="6" s="1"/>
  <c r="I45" i="6" s="1"/>
  <c r="A6" i="6"/>
  <c r="A7" i="6"/>
  <c r="D7" i="6" s="1"/>
  <c r="A8" i="6"/>
  <c r="A9" i="6"/>
  <c r="D9" i="6" s="1"/>
  <c r="A10" i="6"/>
  <c r="D10" i="6" s="1"/>
  <c r="A11" i="6"/>
  <c r="D11" i="6" s="1"/>
  <c r="A12" i="6"/>
  <c r="D12" i="6" s="1"/>
  <c r="A13" i="6"/>
  <c r="D13" i="6" s="1"/>
  <c r="A14" i="6"/>
  <c r="D14" i="6" s="1"/>
  <c r="A15" i="6"/>
  <c r="D15" i="6" s="1"/>
  <c r="A16" i="6"/>
  <c r="D16" i="6" s="1"/>
  <c r="A17" i="6"/>
  <c r="D17" i="6" s="1"/>
  <c r="A18" i="6"/>
  <c r="D18" i="6" s="1"/>
  <c r="A19" i="6"/>
  <c r="D19" i="6" s="1"/>
  <c r="A20" i="6"/>
  <c r="D20" i="6" s="1"/>
  <c r="A21" i="6"/>
  <c r="D21" i="6" s="1"/>
  <c r="A22" i="6"/>
  <c r="D22" i="6" s="1"/>
  <c r="A23" i="6"/>
  <c r="D23" i="6" s="1"/>
  <c r="A24" i="6"/>
  <c r="D24" i="6" s="1"/>
  <c r="A25" i="6"/>
  <c r="D25" i="6" s="1"/>
  <c r="A26" i="6"/>
  <c r="D26" i="6" s="1"/>
  <c r="A27" i="6"/>
  <c r="D27" i="6" s="1"/>
  <c r="A28" i="6"/>
  <c r="D28" i="6" s="1"/>
  <c r="A29" i="6"/>
  <c r="D29" i="6" s="1"/>
  <c r="A30" i="6"/>
  <c r="D30" i="6" s="1"/>
  <c r="A31" i="6"/>
  <c r="D31" i="6" s="1"/>
  <c r="A32" i="6"/>
  <c r="D32" i="6" s="1"/>
  <c r="A33" i="6"/>
  <c r="D33" i="6" s="1"/>
  <c r="A34" i="6"/>
  <c r="D34" i="6" s="1"/>
  <c r="A35" i="6"/>
  <c r="D35" i="6" s="1"/>
  <c r="A36" i="6"/>
  <c r="A37" i="6"/>
  <c r="A38" i="6"/>
  <c r="D38" i="6" s="1"/>
  <c r="A39" i="6"/>
  <c r="A40" i="6"/>
  <c r="A41" i="6"/>
  <c r="A42" i="6"/>
  <c r="A43" i="6"/>
  <c r="A44" i="6"/>
  <c r="A45" i="6"/>
  <c r="C4" i="6"/>
  <c r="A6" i="7"/>
  <c r="D6" i="7" s="1"/>
  <c r="A7" i="7"/>
  <c r="D7" i="7" s="1"/>
  <c r="A8" i="7"/>
  <c r="D8" i="7" s="1"/>
  <c r="A9" i="7"/>
  <c r="D9" i="7" s="1"/>
  <c r="A10" i="7"/>
  <c r="D10" i="7" s="1"/>
  <c r="A11" i="7"/>
  <c r="D11" i="7" s="1"/>
  <c r="A12" i="7"/>
  <c r="D12" i="7" s="1"/>
  <c r="A13" i="7"/>
  <c r="D13" i="7" s="1"/>
  <c r="A14" i="7"/>
  <c r="D14" i="7" s="1"/>
  <c r="A15" i="7"/>
  <c r="D15" i="7" s="1"/>
  <c r="A16" i="7"/>
  <c r="D16" i="7" s="1"/>
  <c r="A17" i="7"/>
  <c r="D17" i="7" s="1"/>
  <c r="A18" i="7"/>
  <c r="D18" i="7" s="1"/>
  <c r="A19" i="7"/>
  <c r="D19" i="7" s="1"/>
  <c r="A20" i="7"/>
  <c r="D20" i="7" s="1"/>
  <c r="A21" i="7"/>
  <c r="D21" i="7" s="1"/>
  <c r="A22" i="7"/>
  <c r="D22" i="7" s="1"/>
  <c r="A23" i="7"/>
  <c r="D23" i="7" s="1"/>
  <c r="A24" i="7"/>
  <c r="D24" i="7" s="1"/>
  <c r="A25" i="7"/>
  <c r="D25" i="7" s="1"/>
  <c r="A26" i="7"/>
  <c r="D26" i="7" s="1"/>
  <c r="A27" i="7"/>
  <c r="D27" i="7" s="1"/>
  <c r="A28" i="7"/>
  <c r="D28" i="7" s="1"/>
  <c r="A29" i="7"/>
  <c r="D29" i="7" s="1"/>
  <c r="A30" i="7"/>
  <c r="D30" i="7" s="1"/>
  <c r="A31" i="7"/>
  <c r="D31" i="7" s="1"/>
  <c r="A32" i="7"/>
  <c r="D32" i="7" s="1"/>
  <c r="A33" i="7"/>
  <c r="D33" i="7" s="1"/>
  <c r="A34" i="7"/>
  <c r="D34" i="7" s="1"/>
  <c r="A35" i="7"/>
  <c r="D35" i="7" s="1"/>
  <c r="A36" i="7"/>
  <c r="D36" i="7" s="1"/>
  <c r="A37" i="7"/>
  <c r="D37" i="7" s="1"/>
  <c r="A38" i="7"/>
  <c r="D38" i="7" s="1"/>
  <c r="A39" i="7"/>
  <c r="D39" i="7" s="1"/>
  <c r="H39" i="7" s="1"/>
  <c r="A40" i="7"/>
  <c r="D40" i="7" s="1"/>
  <c r="A41" i="7"/>
  <c r="D41" i="7" s="1"/>
  <c r="H41" i="7" s="1"/>
  <c r="A42" i="7"/>
  <c r="D42" i="7" s="1"/>
  <c r="H42" i="7" s="1"/>
  <c r="A43" i="7"/>
  <c r="D43" i="7" s="1"/>
  <c r="A44" i="7"/>
  <c r="D44" i="7" s="1"/>
  <c r="H44" i="7" s="1"/>
  <c r="A45" i="7"/>
  <c r="D45" i="7" s="1"/>
  <c r="H45" i="7" s="1"/>
  <c r="B6" i="7"/>
  <c r="E6" i="7" s="1"/>
  <c r="B7" i="7"/>
  <c r="E7" i="7" s="1"/>
  <c r="B8" i="7"/>
  <c r="E8" i="7" s="1"/>
  <c r="B9" i="7"/>
  <c r="E9" i="7" s="1"/>
  <c r="B10" i="7"/>
  <c r="E10" i="7" s="1"/>
  <c r="B11" i="7"/>
  <c r="E11" i="7" s="1"/>
  <c r="B12" i="7"/>
  <c r="E12" i="7" s="1"/>
  <c r="B13" i="7"/>
  <c r="E13" i="7" s="1"/>
  <c r="B14" i="7"/>
  <c r="E14" i="7" s="1"/>
  <c r="B15" i="7"/>
  <c r="E15" i="7" s="1"/>
  <c r="B16" i="7"/>
  <c r="E16" i="7" s="1"/>
  <c r="B17" i="7"/>
  <c r="E17" i="7" s="1"/>
  <c r="B18" i="7"/>
  <c r="E18" i="7" s="1"/>
  <c r="B19" i="7"/>
  <c r="E19" i="7" s="1"/>
  <c r="B20" i="7"/>
  <c r="E20" i="7" s="1"/>
  <c r="B21" i="7"/>
  <c r="E21" i="7" s="1"/>
  <c r="B22" i="7"/>
  <c r="E22" i="7" s="1"/>
  <c r="B23" i="7"/>
  <c r="E23" i="7" s="1"/>
  <c r="B24" i="7"/>
  <c r="E24" i="7" s="1"/>
  <c r="B25" i="7"/>
  <c r="E25" i="7" s="1"/>
  <c r="B26" i="7"/>
  <c r="E26" i="7" s="1"/>
  <c r="B27" i="7"/>
  <c r="E27" i="7" s="1"/>
  <c r="B28" i="7"/>
  <c r="E28" i="7" s="1"/>
  <c r="B29" i="7"/>
  <c r="E29" i="7" s="1"/>
  <c r="B30" i="7"/>
  <c r="E30" i="7" s="1"/>
  <c r="B31" i="7"/>
  <c r="E31" i="7" s="1"/>
  <c r="B32" i="7"/>
  <c r="E32" i="7" s="1"/>
  <c r="B33" i="7"/>
  <c r="E33" i="7" s="1"/>
  <c r="B34" i="7"/>
  <c r="E34" i="7" s="1"/>
  <c r="B35" i="7"/>
  <c r="E35" i="7" s="1"/>
  <c r="B36" i="7"/>
  <c r="E36" i="7" s="1"/>
  <c r="B37" i="7"/>
  <c r="E37" i="7" s="1"/>
  <c r="B38" i="7"/>
  <c r="E38" i="7" s="1"/>
  <c r="B39" i="7"/>
  <c r="E39" i="7" s="1"/>
  <c r="B40" i="7"/>
  <c r="E40" i="7" s="1"/>
  <c r="B41" i="7"/>
  <c r="E41" i="7" s="1"/>
  <c r="B42" i="7"/>
  <c r="E42" i="7" s="1"/>
  <c r="B43" i="7"/>
  <c r="E43" i="7" s="1"/>
  <c r="B44" i="7"/>
  <c r="E44" i="7" s="1"/>
  <c r="B45" i="7"/>
  <c r="E45" i="7" s="1"/>
  <c r="C4" i="7"/>
  <c r="H4" i="9" l="1"/>
  <c r="G10" i="8"/>
  <c r="G9" i="8"/>
  <c r="G11" i="8"/>
  <c r="K9" i="7"/>
  <c r="E12" i="6"/>
  <c r="I12" i="6" s="1"/>
  <c r="K12" i="6"/>
  <c r="I8" i="7"/>
  <c r="K8" i="7"/>
  <c r="E11" i="6"/>
  <c r="I11" i="6" s="1"/>
  <c r="K11" i="6"/>
  <c r="G8" i="8"/>
  <c r="E8" i="6"/>
  <c r="I8" i="6" s="1"/>
  <c r="K8" i="6"/>
  <c r="K12" i="7"/>
  <c r="E7" i="6"/>
  <c r="G7" i="6" s="1"/>
  <c r="K7" i="6"/>
  <c r="G13" i="8"/>
  <c r="K7" i="7"/>
  <c r="E9" i="6"/>
  <c r="I9" i="6" s="1"/>
  <c r="K9" i="6"/>
  <c r="E10" i="6"/>
  <c r="I10" i="6" s="1"/>
  <c r="K10" i="6"/>
  <c r="G6" i="7"/>
  <c r="K6" i="7"/>
  <c r="K13" i="7"/>
  <c r="K11" i="7"/>
  <c r="G10" i="7"/>
  <c r="K10" i="7"/>
  <c r="E13" i="6"/>
  <c r="I13" i="6" s="1"/>
  <c r="K13" i="6"/>
  <c r="G12" i="8"/>
  <c r="G14" i="7"/>
  <c r="K14" i="7"/>
  <c r="E14" i="6"/>
  <c r="I14" i="6" s="1"/>
  <c r="K14" i="6"/>
  <c r="G14" i="8"/>
  <c r="I4" i="8"/>
  <c r="E15" i="6"/>
  <c r="I15" i="6" s="1"/>
  <c r="K15" i="6"/>
  <c r="G15" i="8"/>
  <c r="I15" i="7"/>
  <c r="K15" i="7"/>
  <c r="D8" i="6"/>
  <c r="H8" i="6" s="1"/>
  <c r="G42" i="8"/>
  <c r="H39" i="8"/>
  <c r="G4" i="10"/>
  <c r="G41" i="8"/>
  <c r="D39" i="6"/>
  <c r="H39" i="6" s="1"/>
  <c r="H45" i="8"/>
  <c r="D45" i="6"/>
  <c r="G45" i="6" s="1"/>
  <c r="D37" i="6"/>
  <c r="H37" i="6" s="1"/>
  <c r="I4" i="9"/>
  <c r="D44" i="6"/>
  <c r="H44" i="6" s="1"/>
  <c r="D36" i="6"/>
  <c r="H36" i="6" s="1"/>
  <c r="D43" i="6"/>
  <c r="H43" i="6" s="1"/>
  <c r="D42" i="6"/>
  <c r="H42" i="6" s="1"/>
  <c r="D41" i="6"/>
  <c r="H41" i="6" s="1"/>
  <c r="D40" i="6"/>
  <c r="H40" i="6" s="1"/>
  <c r="D4" i="8"/>
  <c r="E4" i="8"/>
  <c r="G4" i="9"/>
  <c r="D6" i="6"/>
  <c r="E6" i="6"/>
  <c r="I6" i="6" s="1"/>
  <c r="G6" i="8"/>
  <c r="I41" i="7"/>
  <c r="I33" i="7"/>
  <c r="I25" i="7"/>
  <c r="I17" i="7"/>
  <c r="I40" i="7"/>
  <c r="I32" i="7"/>
  <c r="I24" i="7"/>
  <c r="G16" i="7"/>
  <c r="I19" i="7"/>
  <c r="I39" i="7"/>
  <c r="G27" i="7"/>
  <c r="I23" i="7"/>
  <c r="I43" i="7"/>
  <c r="I31" i="7"/>
  <c r="I36" i="7"/>
  <c r="I28" i="7"/>
  <c r="I20" i="7"/>
  <c r="G12" i="7"/>
  <c r="I4" i="10"/>
  <c r="D59" i="10" s="1"/>
  <c r="H40" i="8"/>
  <c r="I9" i="7"/>
  <c r="I7" i="7"/>
  <c r="I44" i="7"/>
  <c r="I35" i="7"/>
  <c r="I29" i="7"/>
  <c r="I34" i="7"/>
  <c r="I26" i="7"/>
  <c r="I18" i="7"/>
  <c r="I22" i="7"/>
  <c r="I30" i="7"/>
  <c r="I38" i="7"/>
  <c r="I37" i="7"/>
  <c r="I14" i="7"/>
  <c r="I21" i="7"/>
  <c r="I45" i="7"/>
  <c r="I39" i="6"/>
  <c r="I31" i="6"/>
  <c r="I23" i="6"/>
  <c r="I44" i="6"/>
  <c r="I36" i="6"/>
  <c r="I20" i="6"/>
  <c r="I28" i="6"/>
  <c r="I32" i="6"/>
  <c r="I24" i="6"/>
  <c r="I16" i="6"/>
  <c r="H35" i="6"/>
  <c r="G35" i="6"/>
  <c r="H38" i="6"/>
  <c r="G38" i="6"/>
  <c r="H7" i="6"/>
  <c r="H11" i="6"/>
  <c r="H13" i="6"/>
  <c r="H17" i="6"/>
  <c r="G17" i="6"/>
  <c r="H19" i="6"/>
  <c r="G19" i="6"/>
  <c r="H21" i="6"/>
  <c r="G21" i="6"/>
  <c r="H23" i="6"/>
  <c r="G23" i="6"/>
  <c r="H25" i="6"/>
  <c r="G25" i="6"/>
  <c r="H27" i="6"/>
  <c r="G27" i="6"/>
  <c r="H29" i="6"/>
  <c r="G29" i="6"/>
  <c r="H31" i="6"/>
  <c r="G31" i="6"/>
  <c r="H33" i="6"/>
  <c r="G33" i="6"/>
  <c r="H15" i="6"/>
  <c r="H9" i="6"/>
  <c r="H10" i="6"/>
  <c r="H12" i="6"/>
  <c r="G12" i="6"/>
  <c r="H14" i="6"/>
  <c r="H16" i="6"/>
  <c r="G16" i="6"/>
  <c r="H18" i="6"/>
  <c r="G18" i="6"/>
  <c r="H20" i="6"/>
  <c r="G20" i="6"/>
  <c r="H22" i="6"/>
  <c r="G22" i="6"/>
  <c r="H24" i="6"/>
  <c r="G24" i="6"/>
  <c r="H26" i="6"/>
  <c r="G26" i="6"/>
  <c r="H28" i="6"/>
  <c r="G28" i="6"/>
  <c r="H30" i="6"/>
  <c r="G30" i="6"/>
  <c r="H32" i="6"/>
  <c r="G32" i="6"/>
  <c r="H34" i="6"/>
  <c r="G34" i="6"/>
  <c r="I10" i="7"/>
  <c r="I13" i="7"/>
  <c r="H40" i="7"/>
  <c r="G40" i="7"/>
  <c r="G39" i="7"/>
  <c r="H11" i="7"/>
  <c r="H19" i="7"/>
  <c r="G19" i="7"/>
  <c r="H23" i="7"/>
  <c r="H31" i="7"/>
  <c r="G31" i="7"/>
  <c r="G35" i="7"/>
  <c r="H35" i="7"/>
  <c r="H8" i="7"/>
  <c r="H12" i="7"/>
  <c r="H16" i="7"/>
  <c r="H20" i="7"/>
  <c r="G20" i="7"/>
  <c r="H24" i="7"/>
  <c r="G24" i="7"/>
  <c r="H28" i="7"/>
  <c r="G28" i="7"/>
  <c r="H32" i="7"/>
  <c r="H36" i="7"/>
  <c r="G13" i="7"/>
  <c r="H13" i="7"/>
  <c r="H17" i="7"/>
  <c r="G17" i="7"/>
  <c r="H21" i="7"/>
  <c r="G21" i="7"/>
  <c r="G25" i="7"/>
  <c r="H25" i="7"/>
  <c r="H29" i="7"/>
  <c r="H33" i="7"/>
  <c r="H37" i="7"/>
  <c r="G37" i="7"/>
  <c r="H9" i="7"/>
  <c r="I42" i="7"/>
  <c r="G42" i="7"/>
  <c r="D4" i="7"/>
  <c r="H6" i="7"/>
  <c r="H10" i="7"/>
  <c r="H14" i="7"/>
  <c r="G18" i="7"/>
  <c r="H18" i="7"/>
  <c r="H22" i="7"/>
  <c r="H26" i="7"/>
  <c r="G26" i="7"/>
  <c r="H30" i="7"/>
  <c r="H34" i="7"/>
  <c r="G34" i="7"/>
  <c r="G38" i="7"/>
  <c r="H38" i="7"/>
  <c r="H43" i="7"/>
  <c r="G43" i="7"/>
  <c r="H7" i="7"/>
  <c r="G7" i="7"/>
  <c r="H15" i="7"/>
  <c r="H27" i="7"/>
  <c r="G45" i="7"/>
  <c r="D66" i="9" l="1"/>
  <c r="D59" i="9" s="1"/>
  <c r="G10" i="6"/>
  <c r="G9" i="6"/>
  <c r="G15" i="7"/>
  <c r="I6" i="7"/>
  <c r="E4" i="7"/>
  <c r="G13" i="6"/>
  <c r="G11" i="6"/>
  <c r="I7" i="6"/>
  <c r="I4" i="6" s="1"/>
  <c r="G14" i="6"/>
  <c r="G15" i="6"/>
  <c r="C54" i="10"/>
  <c r="C52" i="10" s="1"/>
  <c r="G43" i="6"/>
  <c r="G4" i="8"/>
  <c r="D58" i="8" s="1"/>
  <c r="G8" i="6"/>
  <c r="D4" i="6"/>
  <c r="G37" i="6"/>
  <c r="H4" i="8"/>
  <c r="D59" i="8" s="1"/>
  <c r="H45" i="6"/>
  <c r="G42" i="6"/>
  <c r="G41" i="6"/>
  <c r="G39" i="6"/>
  <c r="G36" i="6"/>
  <c r="G40" i="6"/>
  <c r="G44" i="6"/>
  <c r="H6" i="6"/>
  <c r="E4" i="6"/>
  <c r="G6" i="6"/>
  <c r="D58" i="10"/>
  <c r="C56" i="10" s="1"/>
  <c r="G36" i="7"/>
  <c r="G41" i="7"/>
  <c r="I11" i="7"/>
  <c r="I27" i="7"/>
  <c r="I16" i="7"/>
  <c r="G32" i="7"/>
  <c r="G23" i="7"/>
  <c r="I12" i="7"/>
  <c r="G33" i="7"/>
  <c r="G11" i="7"/>
  <c r="D58" i="9"/>
  <c r="G9" i="7"/>
  <c r="G8" i="7"/>
  <c r="G22" i="7"/>
  <c r="G30" i="7"/>
  <c r="G44" i="7"/>
  <c r="G29" i="7"/>
  <c r="H4" i="7"/>
  <c r="B6" i="5"/>
  <c r="K6" i="5" s="1"/>
  <c r="B7" i="5"/>
  <c r="K7" i="5" s="1"/>
  <c r="B8" i="5"/>
  <c r="K8" i="5" s="1"/>
  <c r="B9" i="5"/>
  <c r="K9" i="5" s="1"/>
  <c r="B10" i="5"/>
  <c r="B11" i="5"/>
  <c r="B12" i="5"/>
  <c r="B13" i="5"/>
  <c r="B14" i="5"/>
  <c r="B15" i="5"/>
  <c r="B16" i="5"/>
  <c r="E16" i="5" s="1"/>
  <c r="I16" i="5" s="1"/>
  <c r="B17" i="5"/>
  <c r="E17" i="5" s="1"/>
  <c r="B18" i="5"/>
  <c r="E18" i="5" s="1"/>
  <c r="B19" i="5"/>
  <c r="E19" i="5" s="1"/>
  <c r="B20" i="5"/>
  <c r="E20" i="5" s="1"/>
  <c r="I20" i="5" s="1"/>
  <c r="B21" i="5"/>
  <c r="E21" i="5" s="1"/>
  <c r="B22" i="5"/>
  <c r="B23" i="5"/>
  <c r="E23" i="5" s="1"/>
  <c r="B24" i="5"/>
  <c r="E24" i="5" s="1"/>
  <c r="B25" i="5"/>
  <c r="E25" i="5" s="1"/>
  <c r="B26" i="5"/>
  <c r="E26" i="5" s="1"/>
  <c r="I26" i="5" s="1"/>
  <c r="B27" i="5"/>
  <c r="E27" i="5" s="1"/>
  <c r="B28" i="5"/>
  <c r="E28" i="5" s="1"/>
  <c r="I28" i="5" s="1"/>
  <c r="B29" i="5"/>
  <c r="E29" i="5" s="1"/>
  <c r="I29" i="5" s="1"/>
  <c r="B30" i="5"/>
  <c r="E30" i="5" s="1"/>
  <c r="B31" i="5"/>
  <c r="E31" i="5" s="1"/>
  <c r="I31" i="5" s="1"/>
  <c r="B32" i="5"/>
  <c r="E32" i="5" s="1"/>
  <c r="B33" i="5"/>
  <c r="E33" i="5" s="1"/>
  <c r="B34" i="5"/>
  <c r="E34" i="5" s="1"/>
  <c r="I34" i="5" s="1"/>
  <c r="B35" i="5"/>
  <c r="E35" i="5" s="1"/>
  <c r="I35" i="5" s="1"/>
  <c r="B36" i="5"/>
  <c r="E36" i="5" s="1"/>
  <c r="B37" i="5"/>
  <c r="E37" i="5" s="1"/>
  <c r="B38" i="5"/>
  <c r="E38" i="5" s="1"/>
  <c r="I38" i="5" s="1"/>
  <c r="B39" i="5"/>
  <c r="E39" i="5" s="1"/>
  <c r="I39" i="5" s="1"/>
  <c r="B40" i="5"/>
  <c r="E40" i="5" s="1"/>
  <c r="I40" i="5" s="1"/>
  <c r="B41" i="5"/>
  <c r="E41" i="5" s="1"/>
  <c r="B42" i="5"/>
  <c r="E42" i="5" s="1"/>
  <c r="B43" i="5"/>
  <c r="E43" i="5" s="1"/>
  <c r="B44" i="5"/>
  <c r="E44" i="5" s="1"/>
  <c r="B45" i="5"/>
  <c r="E45" i="5" s="1"/>
  <c r="A6" i="5"/>
  <c r="D6" i="5" s="1"/>
  <c r="A7" i="5"/>
  <c r="D7" i="5" s="1"/>
  <c r="A8" i="5"/>
  <c r="D8" i="5" s="1"/>
  <c r="A9" i="5"/>
  <c r="D9" i="5" s="1"/>
  <c r="A10" i="5"/>
  <c r="D10" i="5" s="1"/>
  <c r="A11" i="5"/>
  <c r="D11" i="5" s="1"/>
  <c r="H11" i="5" s="1"/>
  <c r="A12" i="5"/>
  <c r="D12" i="5" s="1"/>
  <c r="A13" i="5"/>
  <c r="D13" i="5" s="1"/>
  <c r="A14" i="5"/>
  <c r="D14" i="5" s="1"/>
  <c r="A15" i="5"/>
  <c r="D15" i="5" s="1"/>
  <c r="A16" i="5"/>
  <c r="D16" i="5" s="1"/>
  <c r="A17" i="5"/>
  <c r="D17" i="5" s="1"/>
  <c r="H17" i="5" s="1"/>
  <c r="A18" i="5"/>
  <c r="D18" i="5" s="1"/>
  <c r="A19" i="5"/>
  <c r="D19" i="5" s="1"/>
  <c r="H19" i="5" s="1"/>
  <c r="A20" i="5"/>
  <c r="D20" i="5" s="1"/>
  <c r="A21" i="5"/>
  <c r="D21" i="5" s="1"/>
  <c r="A22" i="5"/>
  <c r="D22" i="5" s="1"/>
  <c r="A23" i="5"/>
  <c r="D23" i="5" s="1"/>
  <c r="A24" i="5"/>
  <c r="D24" i="5" s="1"/>
  <c r="A25" i="5"/>
  <c r="D25" i="5" s="1"/>
  <c r="H25" i="5" s="1"/>
  <c r="A26" i="5"/>
  <c r="D26" i="5" s="1"/>
  <c r="A27" i="5"/>
  <c r="D27" i="5" s="1"/>
  <c r="H27" i="5" s="1"/>
  <c r="A28" i="5"/>
  <c r="D28" i="5" s="1"/>
  <c r="A29" i="5"/>
  <c r="D29" i="5" s="1"/>
  <c r="A30" i="5"/>
  <c r="D30" i="5" s="1"/>
  <c r="A31" i="5"/>
  <c r="D31" i="5" s="1"/>
  <c r="A32" i="5"/>
  <c r="D32" i="5" s="1"/>
  <c r="A33" i="5"/>
  <c r="D33" i="5" s="1"/>
  <c r="A34" i="5"/>
  <c r="D34" i="5" s="1"/>
  <c r="A35" i="5"/>
  <c r="D35" i="5" s="1"/>
  <c r="A36" i="5"/>
  <c r="D36" i="5" s="1"/>
  <c r="A37" i="5"/>
  <c r="D37" i="5" s="1"/>
  <c r="A38" i="5"/>
  <c r="D38" i="5" s="1"/>
  <c r="A39" i="5"/>
  <c r="D39" i="5" s="1"/>
  <c r="A40" i="5"/>
  <c r="D40" i="5" s="1"/>
  <c r="A41" i="5"/>
  <c r="D41" i="5" s="1"/>
  <c r="A42" i="5"/>
  <c r="D42" i="5" s="1"/>
  <c r="A43" i="5"/>
  <c r="D43" i="5" s="1"/>
  <c r="A44" i="5"/>
  <c r="D44" i="5" s="1"/>
  <c r="A45" i="5"/>
  <c r="D45" i="5" s="1"/>
  <c r="E22" i="5"/>
  <c r="C4" i="5"/>
  <c r="A6" i="4"/>
  <c r="A7" i="4"/>
  <c r="D7" i="4" s="1"/>
  <c r="A8" i="4"/>
  <c r="A9" i="4"/>
  <c r="D9" i="4" s="1"/>
  <c r="A10" i="4"/>
  <c r="D10" i="4" s="1"/>
  <c r="A11" i="4"/>
  <c r="D11" i="4" s="1"/>
  <c r="A12" i="4"/>
  <c r="D12" i="4" s="1"/>
  <c r="A13" i="4"/>
  <c r="D13" i="4" s="1"/>
  <c r="A14" i="4"/>
  <c r="D14" i="4" s="1"/>
  <c r="A15" i="4"/>
  <c r="D15" i="4" s="1"/>
  <c r="A16" i="4"/>
  <c r="D16" i="4" s="1"/>
  <c r="A17" i="4"/>
  <c r="D17" i="4" s="1"/>
  <c r="A18" i="4"/>
  <c r="D18" i="4" s="1"/>
  <c r="A19" i="4"/>
  <c r="D19" i="4" s="1"/>
  <c r="A20" i="4"/>
  <c r="D20" i="4" s="1"/>
  <c r="A21" i="4"/>
  <c r="D21" i="4" s="1"/>
  <c r="A22" i="4"/>
  <c r="D22" i="4" s="1"/>
  <c r="A23" i="4"/>
  <c r="D23" i="4" s="1"/>
  <c r="A24" i="4"/>
  <c r="D24" i="4" s="1"/>
  <c r="A25" i="4"/>
  <c r="D25" i="4" s="1"/>
  <c r="A26" i="4"/>
  <c r="D26" i="4" s="1"/>
  <c r="A27" i="4"/>
  <c r="D27" i="4" s="1"/>
  <c r="A28" i="4"/>
  <c r="D28" i="4" s="1"/>
  <c r="A29" i="4"/>
  <c r="D29" i="4" s="1"/>
  <c r="A30" i="4"/>
  <c r="D30" i="4" s="1"/>
  <c r="A31" i="4"/>
  <c r="D31" i="4" s="1"/>
  <c r="A32" i="4"/>
  <c r="D32" i="4" s="1"/>
  <c r="A33" i="4"/>
  <c r="D33" i="4" s="1"/>
  <c r="A34" i="4"/>
  <c r="D34" i="4" s="1"/>
  <c r="A35" i="4"/>
  <c r="D35" i="4" s="1"/>
  <c r="A36" i="4"/>
  <c r="D36" i="4" s="1"/>
  <c r="A37" i="4"/>
  <c r="D37" i="4" s="1"/>
  <c r="A38" i="4"/>
  <c r="D38" i="4" s="1"/>
  <c r="A39" i="4"/>
  <c r="D39" i="4" s="1"/>
  <c r="A40" i="4"/>
  <c r="D40" i="4" s="1"/>
  <c r="A41" i="4"/>
  <c r="D41" i="4" s="1"/>
  <c r="A42" i="4"/>
  <c r="D42" i="4" s="1"/>
  <c r="A43" i="4"/>
  <c r="D43" i="4" s="1"/>
  <c r="A44" i="4"/>
  <c r="D44" i="4" s="1"/>
  <c r="A45" i="4"/>
  <c r="D45" i="4" s="1"/>
  <c r="B45" i="4"/>
  <c r="E45" i="4" s="1"/>
  <c r="I45" i="4" s="1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C4" i="4"/>
  <c r="C4" i="3"/>
  <c r="A6" i="3"/>
  <c r="B6" i="3"/>
  <c r="A7" i="3"/>
  <c r="D7" i="3" s="1"/>
  <c r="B7" i="3"/>
  <c r="A8" i="3"/>
  <c r="B8" i="3"/>
  <c r="A9" i="3"/>
  <c r="D9" i="3" s="1"/>
  <c r="B9" i="3"/>
  <c r="A10" i="3"/>
  <c r="B10" i="3"/>
  <c r="A11" i="3"/>
  <c r="D11" i="3" s="1"/>
  <c r="B11" i="3"/>
  <c r="A12" i="3"/>
  <c r="D12" i="3" s="1"/>
  <c r="B12" i="3"/>
  <c r="A13" i="3"/>
  <c r="D13" i="3" s="1"/>
  <c r="B13" i="3"/>
  <c r="A14" i="3"/>
  <c r="D14" i="3" s="1"/>
  <c r="B14" i="3"/>
  <c r="A15" i="3"/>
  <c r="D15" i="3" s="1"/>
  <c r="B15" i="3"/>
  <c r="A16" i="3"/>
  <c r="D16" i="3" s="1"/>
  <c r="B16" i="3"/>
  <c r="A17" i="3"/>
  <c r="D17" i="3" s="1"/>
  <c r="B17" i="3"/>
  <c r="A18" i="3"/>
  <c r="B18" i="3"/>
  <c r="A19" i="3"/>
  <c r="D19" i="3" s="1"/>
  <c r="B19" i="3"/>
  <c r="A20" i="3"/>
  <c r="D20" i="3" s="1"/>
  <c r="B20" i="3"/>
  <c r="A21" i="3"/>
  <c r="D21" i="3" s="1"/>
  <c r="B21" i="3"/>
  <c r="A22" i="3"/>
  <c r="D22" i="3" s="1"/>
  <c r="B22" i="3"/>
  <c r="A23" i="3"/>
  <c r="D23" i="3" s="1"/>
  <c r="B23" i="3"/>
  <c r="A24" i="3"/>
  <c r="D24" i="3" s="1"/>
  <c r="B24" i="3"/>
  <c r="A25" i="3"/>
  <c r="D25" i="3" s="1"/>
  <c r="B25" i="3"/>
  <c r="A26" i="3"/>
  <c r="B26" i="3"/>
  <c r="A27" i="3"/>
  <c r="D27" i="3" s="1"/>
  <c r="B27" i="3"/>
  <c r="A28" i="3"/>
  <c r="D28" i="3" s="1"/>
  <c r="B28" i="3"/>
  <c r="A29" i="3"/>
  <c r="D29" i="3" s="1"/>
  <c r="B29" i="3"/>
  <c r="A30" i="3"/>
  <c r="D30" i="3" s="1"/>
  <c r="B30" i="3"/>
  <c r="A31" i="3"/>
  <c r="D31" i="3" s="1"/>
  <c r="B31" i="3"/>
  <c r="A32" i="3"/>
  <c r="D32" i="3" s="1"/>
  <c r="B32" i="3"/>
  <c r="A33" i="3"/>
  <c r="D33" i="3" s="1"/>
  <c r="B33" i="3"/>
  <c r="A34" i="3"/>
  <c r="B34" i="3"/>
  <c r="A35" i="3"/>
  <c r="B35" i="3"/>
  <c r="A36" i="3"/>
  <c r="D36" i="3" s="1"/>
  <c r="B36" i="3"/>
  <c r="A37" i="3"/>
  <c r="D37" i="3" s="1"/>
  <c r="B37" i="3"/>
  <c r="A38" i="3"/>
  <c r="B38" i="3"/>
  <c r="A39" i="3"/>
  <c r="B39" i="3"/>
  <c r="A40" i="3"/>
  <c r="D40" i="3" s="1"/>
  <c r="B40" i="3"/>
  <c r="A41" i="3"/>
  <c r="D41" i="3" s="1"/>
  <c r="B41" i="3"/>
  <c r="A42" i="3"/>
  <c r="D42" i="3" s="1"/>
  <c r="B42" i="3"/>
  <c r="A43" i="3"/>
  <c r="D43" i="3" s="1"/>
  <c r="B43" i="3"/>
  <c r="A44" i="3"/>
  <c r="D44" i="3" s="1"/>
  <c r="B44" i="3"/>
  <c r="A45" i="3"/>
  <c r="D45" i="3" s="1"/>
  <c r="B45" i="3"/>
  <c r="E45" i="3" s="1"/>
  <c r="I45" i="3" s="1"/>
  <c r="D6" i="2"/>
  <c r="D7" i="2"/>
  <c r="D8" i="2"/>
  <c r="D9" i="2"/>
  <c r="D10" i="2"/>
  <c r="D11" i="2"/>
  <c r="D12" i="2"/>
  <c r="D13" i="2"/>
  <c r="D14" i="2"/>
  <c r="H14" i="2" s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C54" i="9" l="1"/>
  <c r="C52" i="9" s="1"/>
  <c r="C56" i="9"/>
  <c r="I11" i="1" s="1"/>
  <c r="C56" i="8"/>
  <c r="E23" i="3"/>
  <c r="I23" i="3" s="1"/>
  <c r="K23" i="3"/>
  <c r="E25" i="4"/>
  <c r="K25" i="4"/>
  <c r="E41" i="4"/>
  <c r="G41" i="4" s="1"/>
  <c r="K41" i="4"/>
  <c r="E42" i="3"/>
  <c r="I42" i="3" s="1"/>
  <c r="K42" i="3"/>
  <c r="E38" i="3"/>
  <c r="I38" i="3" s="1"/>
  <c r="K38" i="3"/>
  <c r="E34" i="3"/>
  <c r="K34" i="3"/>
  <c r="E30" i="3"/>
  <c r="I30" i="3" s="1"/>
  <c r="K30" i="3"/>
  <c r="E26" i="3"/>
  <c r="I26" i="3" s="1"/>
  <c r="K26" i="3"/>
  <c r="E22" i="3"/>
  <c r="I22" i="3" s="1"/>
  <c r="K22" i="3"/>
  <c r="E18" i="3"/>
  <c r="K18" i="3"/>
  <c r="E18" i="4"/>
  <c r="I18" i="4" s="1"/>
  <c r="K18" i="4"/>
  <c r="E26" i="4"/>
  <c r="I26" i="4" s="1"/>
  <c r="K26" i="4"/>
  <c r="E34" i="4"/>
  <c r="I34" i="4" s="1"/>
  <c r="K34" i="4"/>
  <c r="E42" i="4"/>
  <c r="K42" i="4"/>
  <c r="E19" i="3"/>
  <c r="I19" i="3" s="1"/>
  <c r="K19" i="3"/>
  <c r="E17" i="4"/>
  <c r="I17" i="4" s="1"/>
  <c r="K17" i="4"/>
  <c r="E33" i="4"/>
  <c r="I33" i="4" s="1"/>
  <c r="K33" i="4"/>
  <c r="E19" i="4"/>
  <c r="I19" i="4" s="1"/>
  <c r="K19" i="4"/>
  <c r="E27" i="4"/>
  <c r="I27" i="4" s="1"/>
  <c r="K27" i="4"/>
  <c r="E35" i="4"/>
  <c r="I35" i="4" s="1"/>
  <c r="K35" i="4"/>
  <c r="E43" i="4"/>
  <c r="I43" i="4" s="1"/>
  <c r="K43" i="4"/>
  <c r="E35" i="3"/>
  <c r="K35" i="3"/>
  <c r="E24" i="4"/>
  <c r="I24" i="4" s="1"/>
  <c r="K24" i="4"/>
  <c r="E41" i="3"/>
  <c r="I41" i="3" s="1"/>
  <c r="K41" i="3"/>
  <c r="E37" i="3"/>
  <c r="I37" i="3" s="1"/>
  <c r="K37" i="3"/>
  <c r="E33" i="3"/>
  <c r="I33" i="3" s="1"/>
  <c r="K33" i="3"/>
  <c r="E29" i="3"/>
  <c r="I29" i="3" s="1"/>
  <c r="K29" i="3"/>
  <c r="E25" i="3"/>
  <c r="I25" i="3" s="1"/>
  <c r="K25" i="3"/>
  <c r="E21" i="3"/>
  <c r="I21" i="3" s="1"/>
  <c r="K21" i="3"/>
  <c r="E17" i="3"/>
  <c r="I17" i="3" s="1"/>
  <c r="K17" i="3"/>
  <c r="E20" i="4"/>
  <c r="I20" i="4" s="1"/>
  <c r="K20" i="4"/>
  <c r="E28" i="4"/>
  <c r="I28" i="4" s="1"/>
  <c r="K28" i="4"/>
  <c r="E36" i="4"/>
  <c r="I36" i="4" s="1"/>
  <c r="K36" i="4"/>
  <c r="E44" i="4"/>
  <c r="K44" i="4"/>
  <c r="E27" i="3"/>
  <c r="I27" i="3" s="1"/>
  <c r="K27" i="3"/>
  <c r="E40" i="4"/>
  <c r="I40" i="4" s="1"/>
  <c r="K40" i="4"/>
  <c r="E21" i="4"/>
  <c r="I21" i="4" s="1"/>
  <c r="K21" i="4"/>
  <c r="E29" i="4"/>
  <c r="I29" i="4" s="1"/>
  <c r="K29" i="4"/>
  <c r="E37" i="4"/>
  <c r="I37" i="4" s="1"/>
  <c r="K37" i="4"/>
  <c r="E39" i="3"/>
  <c r="I39" i="3" s="1"/>
  <c r="K39" i="3"/>
  <c r="E32" i="4"/>
  <c r="I32" i="4" s="1"/>
  <c r="K32" i="4"/>
  <c r="E36" i="3"/>
  <c r="I36" i="3" s="1"/>
  <c r="K36" i="3"/>
  <c r="E24" i="3"/>
  <c r="I24" i="3" s="1"/>
  <c r="K24" i="3"/>
  <c r="E30" i="4"/>
  <c r="I30" i="4" s="1"/>
  <c r="K30" i="4"/>
  <c r="E38" i="4"/>
  <c r="I38" i="4" s="1"/>
  <c r="K38" i="4"/>
  <c r="E43" i="3"/>
  <c r="I43" i="3" s="1"/>
  <c r="K43" i="3"/>
  <c r="E31" i="3"/>
  <c r="I31" i="3" s="1"/>
  <c r="K31" i="3"/>
  <c r="E16" i="4"/>
  <c r="I16" i="4" s="1"/>
  <c r="K16" i="4"/>
  <c r="E44" i="3"/>
  <c r="I44" i="3" s="1"/>
  <c r="K44" i="3"/>
  <c r="E40" i="3"/>
  <c r="I40" i="3" s="1"/>
  <c r="K40" i="3"/>
  <c r="E32" i="3"/>
  <c r="I32" i="3" s="1"/>
  <c r="K32" i="3"/>
  <c r="E28" i="3"/>
  <c r="I28" i="3" s="1"/>
  <c r="K28" i="3"/>
  <c r="E20" i="3"/>
  <c r="I20" i="3" s="1"/>
  <c r="K20" i="3"/>
  <c r="E16" i="3"/>
  <c r="I16" i="3" s="1"/>
  <c r="K16" i="3"/>
  <c r="E22" i="4"/>
  <c r="G22" i="4" s="1"/>
  <c r="K22" i="4"/>
  <c r="E23" i="4"/>
  <c r="I23" i="4" s="1"/>
  <c r="K23" i="4"/>
  <c r="E31" i="4"/>
  <c r="I31" i="4" s="1"/>
  <c r="K31" i="4"/>
  <c r="E39" i="4"/>
  <c r="I39" i="4" s="1"/>
  <c r="K39" i="4"/>
  <c r="E12" i="5"/>
  <c r="G12" i="5" s="1"/>
  <c r="K12" i="5"/>
  <c r="E11" i="5"/>
  <c r="G11" i="5" s="1"/>
  <c r="K11" i="5"/>
  <c r="E10" i="5"/>
  <c r="I10" i="5" s="1"/>
  <c r="K10" i="5"/>
  <c r="I4" i="7"/>
  <c r="D59" i="7" s="1"/>
  <c r="E13" i="5"/>
  <c r="I13" i="5" s="1"/>
  <c r="K13" i="5"/>
  <c r="E63" i="10"/>
  <c r="E14" i="5"/>
  <c r="G14" i="5" s="1"/>
  <c r="K14" i="5"/>
  <c r="E15" i="5"/>
  <c r="I15" i="5" s="1"/>
  <c r="K15" i="5"/>
  <c r="L8" i="10"/>
  <c r="M8" i="10" s="1"/>
  <c r="L15" i="10"/>
  <c r="M15" i="10" s="1"/>
  <c r="L7" i="10"/>
  <c r="M7" i="10" s="1"/>
  <c r="L14" i="10"/>
  <c r="M14" i="10" s="1"/>
  <c r="L6" i="10"/>
  <c r="L13" i="10"/>
  <c r="M13" i="10" s="1"/>
  <c r="L12" i="10"/>
  <c r="M12" i="10" s="1"/>
  <c r="L9" i="10"/>
  <c r="M9" i="10" s="1"/>
  <c r="L11" i="10"/>
  <c r="M11" i="10" s="1"/>
  <c r="L10" i="10"/>
  <c r="M10" i="10" s="1"/>
  <c r="E15" i="4"/>
  <c r="I15" i="4" s="1"/>
  <c r="K15" i="4"/>
  <c r="E15" i="3"/>
  <c r="I15" i="3" s="1"/>
  <c r="K15" i="3"/>
  <c r="E14" i="4"/>
  <c r="I14" i="4" s="1"/>
  <c r="K14" i="4"/>
  <c r="E14" i="3"/>
  <c r="I14" i="3" s="1"/>
  <c r="K14" i="3"/>
  <c r="E13" i="3"/>
  <c r="I13" i="3" s="1"/>
  <c r="K13" i="3"/>
  <c r="E13" i="4"/>
  <c r="I13" i="4" s="1"/>
  <c r="K13" i="4"/>
  <c r="E12" i="4"/>
  <c r="I12" i="4" s="1"/>
  <c r="K12" i="4"/>
  <c r="E12" i="3"/>
  <c r="I12" i="3" s="1"/>
  <c r="K12" i="3"/>
  <c r="E11" i="3"/>
  <c r="I11" i="3" s="1"/>
  <c r="K11" i="3"/>
  <c r="E11" i="4"/>
  <c r="I11" i="4" s="1"/>
  <c r="K11" i="4"/>
  <c r="C54" i="8"/>
  <c r="C52" i="8" s="1"/>
  <c r="E10" i="3"/>
  <c r="I10" i="3" s="1"/>
  <c r="K10" i="3"/>
  <c r="E10" i="4"/>
  <c r="I10" i="4" s="1"/>
  <c r="K10" i="4"/>
  <c r="B64" i="10"/>
  <c r="E61" i="10"/>
  <c r="E9" i="4"/>
  <c r="I9" i="4" s="1"/>
  <c r="K9" i="4"/>
  <c r="E9" i="3"/>
  <c r="I9" i="3" s="1"/>
  <c r="K9" i="3"/>
  <c r="E8" i="4"/>
  <c r="I8" i="4" s="1"/>
  <c r="K8" i="4"/>
  <c r="E8" i="3"/>
  <c r="I8" i="3" s="1"/>
  <c r="K8" i="3"/>
  <c r="E7" i="4"/>
  <c r="I7" i="4" s="1"/>
  <c r="K7" i="4"/>
  <c r="E7" i="3"/>
  <c r="I7" i="3" s="1"/>
  <c r="K7" i="3"/>
  <c r="E6" i="4"/>
  <c r="I6" i="4" s="1"/>
  <c r="K6" i="4"/>
  <c r="E6" i="3"/>
  <c r="I6" i="3" s="1"/>
  <c r="K6" i="3"/>
  <c r="I10" i="1"/>
  <c r="H4" i="6"/>
  <c r="D59" i="6" s="1"/>
  <c r="D8" i="3"/>
  <c r="D8" i="4"/>
  <c r="F37" i="10"/>
  <c r="F6" i="10"/>
  <c r="D38" i="3"/>
  <c r="H38" i="3" s="1"/>
  <c r="D34" i="3"/>
  <c r="H34" i="3" s="1"/>
  <c r="D26" i="3"/>
  <c r="H26" i="3" s="1"/>
  <c r="D18" i="3"/>
  <c r="G18" i="3" s="1"/>
  <c r="D10" i="3"/>
  <c r="H10" i="3" s="1"/>
  <c r="G4" i="6"/>
  <c r="D58" i="6" s="1"/>
  <c r="D39" i="3"/>
  <c r="H39" i="3" s="1"/>
  <c r="D35" i="3"/>
  <c r="H35" i="3" s="1"/>
  <c r="D6" i="3"/>
  <c r="H6" i="3" s="1"/>
  <c r="D6" i="4"/>
  <c r="F44" i="10"/>
  <c r="F26" i="10"/>
  <c r="F10" i="10"/>
  <c r="F43" i="10"/>
  <c r="F45" i="10"/>
  <c r="F24" i="10"/>
  <c r="F40" i="10"/>
  <c r="F17" i="10"/>
  <c r="F7" i="10"/>
  <c r="F28" i="10"/>
  <c r="F11" i="10"/>
  <c r="F13" i="10"/>
  <c r="F31" i="10"/>
  <c r="F27" i="10"/>
  <c r="F8" i="10"/>
  <c r="F42" i="10"/>
  <c r="F29" i="10"/>
  <c r="F33" i="10"/>
  <c r="F12" i="10"/>
  <c r="F22" i="10"/>
  <c r="F32" i="10"/>
  <c r="F15" i="10"/>
  <c r="F19" i="10"/>
  <c r="F36" i="10"/>
  <c r="F23" i="10"/>
  <c r="F9" i="10"/>
  <c r="F18" i="10"/>
  <c r="F35" i="10"/>
  <c r="F30" i="10"/>
  <c r="F39" i="10"/>
  <c r="F25" i="10"/>
  <c r="F34" i="10"/>
  <c r="F38" i="10"/>
  <c r="F21" i="10"/>
  <c r="F16" i="10"/>
  <c r="F41" i="10"/>
  <c r="F14" i="10"/>
  <c r="F20" i="10"/>
  <c r="H35" i="4"/>
  <c r="H19" i="4"/>
  <c r="H44" i="4"/>
  <c r="H36" i="4"/>
  <c r="H42" i="4"/>
  <c r="H26" i="4"/>
  <c r="H18" i="4"/>
  <c r="H33" i="4"/>
  <c r="H25" i="4"/>
  <c r="H32" i="4"/>
  <c r="H24" i="4"/>
  <c r="H31" i="4"/>
  <c r="H23" i="4"/>
  <c r="H43" i="4"/>
  <c r="H30" i="4"/>
  <c r="H27" i="4"/>
  <c r="H45" i="4"/>
  <c r="G29" i="4"/>
  <c r="G4" i="7"/>
  <c r="C54" i="7" s="1"/>
  <c r="H15" i="4"/>
  <c r="H14" i="4"/>
  <c r="H11" i="4"/>
  <c r="G29" i="3"/>
  <c r="G39" i="4"/>
  <c r="G10" i="4"/>
  <c r="E7" i="5"/>
  <c r="I7" i="5" s="1"/>
  <c r="E9" i="5"/>
  <c r="G9" i="5" s="1"/>
  <c r="E8" i="5"/>
  <c r="G8" i="5" s="1"/>
  <c r="E6" i="5"/>
  <c r="I6" i="5" s="1"/>
  <c r="H33" i="5"/>
  <c r="H30" i="5"/>
  <c r="H22" i="5"/>
  <c r="H14" i="5"/>
  <c r="H37" i="5"/>
  <c r="H36" i="5"/>
  <c r="I41" i="5"/>
  <c r="I21" i="5"/>
  <c r="I45" i="5"/>
  <c r="I18" i="5"/>
  <c r="I42" i="5"/>
  <c r="I24" i="5"/>
  <c r="I33" i="5"/>
  <c r="I25" i="5"/>
  <c r="I17" i="5"/>
  <c r="I23" i="5"/>
  <c r="I32" i="5"/>
  <c r="I43" i="5"/>
  <c r="I44" i="5"/>
  <c r="H34" i="4"/>
  <c r="G17" i="3"/>
  <c r="H9" i="4"/>
  <c r="G20" i="5"/>
  <c r="G28" i="5"/>
  <c r="G39" i="5"/>
  <c r="H39" i="5"/>
  <c r="G38" i="5"/>
  <c r="H38" i="5"/>
  <c r="G33" i="3"/>
  <c r="G40" i="3"/>
  <c r="H42" i="5"/>
  <c r="G42" i="5"/>
  <c r="H23" i="5"/>
  <c r="G23" i="5"/>
  <c r="H6" i="5"/>
  <c r="D4" i="5"/>
  <c r="H21" i="5"/>
  <c r="G21" i="5"/>
  <c r="H26" i="5"/>
  <c r="G26" i="5"/>
  <c r="H40" i="5"/>
  <c r="G40" i="5"/>
  <c r="H43" i="5"/>
  <c r="G43" i="5"/>
  <c r="H18" i="5"/>
  <c r="G18" i="5"/>
  <c r="H9" i="5"/>
  <c r="H16" i="5"/>
  <c r="G16" i="5"/>
  <c r="H31" i="5"/>
  <c r="G31" i="5"/>
  <c r="I36" i="5"/>
  <c r="G36" i="5"/>
  <c r="I19" i="5"/>
  <c r="G19" i="5"/>
  <c r="H29" i="5"/>
  <c r="G29" i="5"/>
  <c r="H34" i="5"/>
  <c r="G34" i="5"/>
  <c r="H44" i="5"/>
  <c r="G44" i="5"/>
  <c r="H8" i="5"/>
  <c r="H7" i="5"/>
  <c r="H24" i="5"/>
  <c r="G24" i="5"/>
  <c r="H13" i="5"/>
  <c r="I30" i="5"/>
  <c r="G30" i="5"/>
  <c r="H10" i="5"/>
  <c r="I22" i="5"/>
  <c r="G22" i="5"/>
  <c r="I27" i="5"/>
  <c r="G27" i="5"/>
  <c r="G37" i="5"/>
  <c r="I37" i="5"/>
  <c r="H41" i="5"/>
  <c r="G41" i="5"/>
  <c r="H45" i="5"/>
  <c r="G45" i="5"/>
  <c r="H15" i="5"/>
  <c r="H32" i="5"/>
  <c r="G32" i="5"/>
  <c r="H35" i="5"/>
  <c r="G35" i="5"/>
  <c r="G17" i="5"/>
  <c r="G25" i="5"/>
  <c r="G33" i="5"/>
  <c r="H12" i="5"/>
  <c r="H20" i="5"/>
  <c r="H28" i="5"/>
  <c r="H7" i="4"/>
  <c r="H10" i="4"/>
  <c r="H21" i="4"/>
  <c r="H13" i="4"/>
  <c r="I42" i="4"/>
  <c r="I44" i="4"/>
  <c r="I25" i="4"/>
  <c r="G25" i="4"/>
  <c r="H12" i="4"/>
  <c r="G19" i="4"/>
  <c r="H20" i="4"/>
  <c r="G27" i="4"/>
  <c r="H28" i="4"/>
  <c r="H38" i="4"/>
  <c r="H39" i="4"/>
  <c r="G31" i="4"/>
  <c r="G45" i="4"/>
  <c r="H27" i="3"/>
  <c r="H12" i="3"/>
  <c r="H36" i="3"/>
  <c r="G36" i="3"/>
  <c r="H19" i="3"/>
  <c r="H14" i="3"/>
  <c r="G43" i="3"/>
  <c r="H43" i="3"/>
  <c r="H15" i="3"/>
  <c r="H22" i="3"/>
  <c r="H42" i="3"/>
  <c r="G45" i="3"/>
  <c r="H45" i="3"/>
  <c r="H41" i="3"/>
  <c r="H31" i="3"/>
  <c r="H28" i="3"/>
  <c r="G16" i="3"/>
  <c r="H11" i="3"/>
  <c r="H37" i="3"/>
  <c r="G37" i="3"/>
  <c r="H44" i="3"/>
  <c r="H23" i="3"/>
  <c r="H20" i="3"/>
  <c r="H30" i="3"/>
  <c r="H40" i="3"/>
  <c r="H29" i="3"/>
  <c r="H21" i="3"/>
  <c r="H13" i="3"/>
  <c r="H32" i="3"/>
  <c r="H24" i="3"/>
  <c r="H16" i="3"/>
  <c r="H9" i="3"/>
  <c r="H7" i="3"/>
  <c r="I35" i="3"/>
  <c r="I34" i="3"/>
  <c r="H33" i="3"/>
  <c r="H25" i="3"/>
  <c r="I18" i="3"/>
  <c r="H17" i="3"/>
  <c r="C4" i="2"/>
  <c r="A6" i="2"/>
  <c r="B6" i="2"/>
  <c r="K6" i="2" s="1"/>
  <c r="A7" i="2"/>
  <c r="B7" i="2"/>
  <c r="K7" i="2" s="1"/>
  <c r="A8" i="2"/>
  <c r="B8" i="2"/>
  <c r="K8" i="2" s="1"/>
  <c r="A9" i="2"/>
  <c r="B9" i="2"/>
  <c r="K9" i="2" s="1"/>
  <c r="A10" i="2"/>
  <c r="B10" i="2"/>
  <c r="K10" i="2" s="1"/>
  <c r="A11" i="2"/>
  <c r="B11" i="2"/>
  <c r="K11" i="2" s="1"/>
  <c r="A12" i="2"/>
  <c r="B12" i="2"/>
  <c r="K12" i="2" s="1"/>
  <c r="A13" i="2"/>
  <c r="B13" i="2"/>
  <c r="K13" i="2" s="1"/>
  <c r="A14" i="2"/>
  <c r="B14" i="2"/>
  <c r="K14" i="2" s="1"/>
  <c r="A15" i="2"/>
  <c r="B15" i="2"/>
  <c r="K15" i="2" s="1"/>
  <c r="A16" i="2"/>
  <c r="B16" i="2"/>
  <c r="K16" i="2" s="1"/>
  <c r="A17" i="2"/>
  <c r="B17" i="2"/>
  <c r="K17" i="2" s="1"/>
  <c r="A18" i="2"/>
  <c r="B18" i="2"/>
  <c r="K18" i="2" s="1"/>
  <c r="A19" i="2"/>
  <c r="B19" i="2"/>
  <c r="K19" i="2" s="1"/>
  <c r="A20" i="2"/>
  <c r="B20" i="2"/>
  <c r="K20" i="2" s="1"/>
  <c r="A21" i="2"/>
  <c r="B21" i="2"/>
  <c r="K21" i="2" s="1"/>
  <c r="A22" i="2"/>
  <c r="B22" i="2"/>
  <c r="K22" i="2" s="1"/>
  <c r="A23" i="2"/>
  <c r="B23" i="2"/>
  <c r="K23" i="2" s="1"/>
  <c r="A24" i="2"/>
  <c r="B24" i="2"/>
  <c r="K24" i="2" s="1"/>
  <c r="A25" i="2"/>
  <c r="B25" i="2"/>
  <c r="K25" i="2" s="1"/>
  <c r="A26" i="2"/>
  <c r="B26" i="2"/>
  <c r="K26" i="2" s="1"/>
  <c r="A27" i="2"/>
  <c r="B27" i="2"/>
  <c r="K27" i="2" s="1"/>
  <c r="A28" i="2"/>
  <c r="B28" i="2"/>
  <c r="K28" i="2" s="1"/>
  <c r="A29" i="2"/>
  <c r="B29" i="2"/>
  <c r="K29" i="2" s="1"/>
  <c r="A30" i="2"/>
  <c r="B30" i="2"/>
  <c r="K30" i="2" s="1"/>
  <c r="A31" i="2"/>
  <c r="B31" i="2"/>
  <c r="K31" i="2" s="1"/>
  <c r="A32" i="2"/>
  <c r="B32" i="2"/>
  <c r="K32" i="2" s="1"/>
  <c r="A33" i="2"/>
  <c r="B33" i="2"/>
  <c r="K33" i="2" s="1"/>
  <c r="A34" i="2"/>
  <c r="B34" i="2"/>
  <c r="K34" i="2" s="1"/>
  <c r="A35" i="2"/>
  <c r="B35" i="2"/>
  <c r="K35" i="2" s="1"/>
  <c r="A36" i="2"/>
  <c r="B36" i="2"/>
  <c r="K36" i="2" s="1"/>
  <c r="A37" i="2"/>
  <c r="B37" i="2"/>
  <c r="K37" i="2" s="1"/>
  <c r="A38" i="2"/>
  <c r="B38" i="2"/>
  <c r="K38" i="2" s="1"/>
  <c r="A39" i="2"/>
  <c r="B39" i="2"/>
  <c r="K39" i="2" s="1"/>
  <c r="A40" i="2"/>
  <c r="B40" i="2"/>
  <c r="K40" i="2" s="1"/>
  <c r="A41" i="2"/>
  <c r="B41" i="2"/>
  <c r="K41" i="2" s="1"/>
  <c r="A42" i="2"/>
  <c r="B42" i="2"/>
  <c r="K42" i="2" s="1"/>
  <c r="A43" i="2"/>
  <c r="B43" i="2"/>
  <c r="K43" i="2" s="1"/>
  <c r="A44" i="2"/>
  <c r="B44" i="2"/>
  <c r="K44" i="2" s="1"/>
  <c r="B45" i="2"/>
  <c r="L48" i="10" l="1"/>
  <c r="M6" i="10"/>
  <c r="M46" i="10" s="1"/>
  <c r="B64" i="9"/>
  <c r="L11" i="9"/>
  <c r="M11" i="9" s="1"/>
  <c r="F7" i="9"/>
  <c r="F38" i="9"/>
  <c r="F41" i="9"/>
  <c r="F19" i="9"/>
  <c r="F21" i="9"/>
  <c r="F40" i="9"/>
  <c r="L12" i="9"/>
  <c r="M12" i="9" s="1"/>
  <c r="F22" i="9"/>
  <c r="F37" i="9"/>
  <c r="F17" i="9"/>
  <c r="L8" i="9"/>
  <c r="M8" i="9" s="1"/>
  <c r="L9" i="9"/>
  <c r="M9" i="9" s="1"/>
  <c r="F39" i="9"/>
  <c r="F6" i="9"/>
  <c r="F31" i="9"/>
  <c r="F25" i="9"/>
  <c r="F27" i="9"/>
  <c r="L15" i="9"/>
  <c r="M15" i="9" s="1"/>
  <c r="L10" i="9"/>
  <c r="M10" i="9" s="1"/>
  <c r="F29" i="9"/>
  <c r="F34" i="9"/>
  <c r="F20" i="9"/>
  <c r="F24" i="9"/>
  <c r="F26" i="9"/>
  <c r="F10" i="9"/>
  <c r="F15" i="9"/>
  <c r="L7" i="9"/>
  <c r="M7" i="9" s="1"/>
  <c r="F13" i="9"/>
  <c r="F11" i="9"/>
  <c r="F33" i="9"/>
  <c r="F16" i="9"/>
  <c r="F12" i="9"/>
  <c r="F9" i="9"/>
  <c r="L14" i="9"/>
  <c r="M14" i="9" s="1"/>
  <c r="F43" i="9"/>
  <c r="F44" i="9"/>
  <c r="F23" i="9"/>
  <c r="F45" i="9"/>
  <c r="F8" i="9"/>
  <c r="F30" i="9"/>
  <c r="F28" i="9"/>
  <c r="L6" i="9"/>
  <c r="F18" i="9"/>
  <c r="F35" i="9"/>
  <c r="F14" i="9"/>
  <c r="F36" i="9"/>
  <c r="L13" i="9"/>
  <c r="M13" i="9" s="1"/>
  <c r="F42" i="9"/>
  <c r="F32" i="9"/>
  <c r="G43" i="4"/>
  <c r="G10" i="5"/>
  <c r="G21" i="3"/>
  <c r="G20" i="3"/>
  <c r="G22" i="3"/>
  <c r="G36" i="4"/>
  <c r="E63" i="9"/>
  <c r="G11" i="4"/>
  <c r="G23" i="3"/>
  <c r="G15" i="3"/>
  <c r="G34" i="4"/>
  <c r="E61" i="9"/>
  <c r="G21" i="4"/>
  <c r="G44" i="3"/>
  <c r="G38" i="4"/>
  <c r="G31" i="3"/>
  <c r="G20" i="4"/>
  <c r="G37" i="4"/>
  <c r="G27" i="3"/>
  <c r="I41" i="4"/>
  <c r="G32" i="3"/>
  <c r="G30" i="3"/>
  <c r="I22" i="4"/>
  <c r="G24" i="4"/>
  <c r="G19" i="3"/>
  <c r="G7" i="4"/>
  <c r="I12" i="5"/>
  <c r="G24" i="3"/>
  <c r="G18" i="4"/>
  <c r="G23" i="4"/>
  <c r="G40" i="4"/>
  <c r="G41" i="3"/>
  <c r="G15" i="5"/>
  <c r="I11" i="5"/>
  <c r="G13" i="3"/>
  <c r="G9" i="4"/>
  <c r="C56" i="6"/>
  <c r="L23" i="4"/>
  <c r="L30" i="4"/>
  <c r="L17" i="4"/>
  <c r="G26" i="4"/>
  <c r="G17" i="4"/>
  <c r="L22" i="4"/>
  <c r="L37" i="4"/>
  <c r="L20" i="4"/>
  <c r="L24" i="4"/>
  <c r="L27" i="4"/>
  <c r="L18" i="4"/>
  <c r="L41" i="4"/>
  <c r="L40" i="4"/>
  <c r="G28" i="3"/>
  <c r="G30" i="4"/>
  <c r="G25" i="3"/>
  <c r="L28" i="4"/>
  <c r="G42" i="3"/>
  <c r="L39" i="4"/>
  <c r="L29" i="4"/>
  <c r="L44" i="4"/>
  <c r="L19" i="4"/>
  <c r="L42" i="4"/>
  <c r="L25" i="4"/>
  <c r="L26" i="4"/>
  <c r="G39" i="3"/>
  <c r="L16" i="4"/>
  <c r="L35" i="4"/>
  <c r="G11" i="3"/>
  <c r="I14" i="5"/>
  <c r="G28" i="4"/>
  <c r="G16" i="4"/>
  <c r="L31" i="4"/>
  <c r="L38" i="4"/>
  <c r="L32" i="4"/>
  <c r="L21" i="4"/>
  <c r="L36" i="4"/>
  <c r="L43" i="4"/>
  <c r="L33" i="4"/>
  <c r="L34" i="4"/>
  <c r="G9" i="3"/>
  <c r="G26" i="3"/>
  <c r="G12" i="4"/>
  <c r="G14" i="4"/>
  <c r="G13" i="5"/>
  <c r="G8" i="4"/>
  <c r="G13" i="4"/>
  <c r="G7" i="3"/>
  <c r="G12" i="3"/>
  <c r="G14" i="3"/>
  <c r="F12" i="8"/>
  <c r="L8" i="8"/>
  <c r="M8" i="8" s="1"/>
  <c r="L15" i="8"/>
  <c r="M15" i="8" s="1"/>
  <c r="L7" i="8"/>
  <c r="M7" i="8" s="1"/>
  <c r="L14" i="8"/>
  <c r="M14" i="8" s="1"/>
  <c r="L6" i="8"/>
  <c r="L13" i="8"/>
  <c r="M13" i="8" s="1"/>
  <c r="L9" i="8"/>
  <c r="M9" i="8" s="1"/>
  <c r="L12" i="8"/>
  <c r="M12" i="8" s="1"/>
  <c r="L11" i="8"/>
  <c r="M11" i="8" s="1"/>
  <c r="L10" i="8"/>
  <c r="M10" i="8" s="1"/>
  <c r="B64" i="8"/>
  <c r="E61" i="8"/>
  <c r="E63" i="8"/>
  <c r="C54" i="6"/>
  <c r="C52" i="6" s="1"/>
  <c r="G8" i="3"/>
  <c r="E4" i="3"/>
  <c r="H8" i="3"/>
  <c r="E4" i="4"/>
  <c r="D58" i="7"/>
  <c r="C56" i="7" s="1"/>
  <c r="G34" i="3"/>
  <c r="G6" i="3"/>
  <c r="F29" i="8"/>
  <c r="F37" i="8"/>
  <c r="G38" i="3"/>
  <c r="D4" i="4"/>
  <c r="G35" i="3"/>
  <c r="H8" i="4"/>
  <c r="F14" i="8"/>
  <c r="F10" i="8"/>
  <c r="F28" i="8"/>
  <c r="F43" i="8"/>
  <c r="F44" i="8"/>
  <c r="F21" i="8"/>
  <c r="F38" i="8"/>
  <c r="F23" i="8"/>
  <c r="F8" i="8"/>
  <c r="F11" i="8"/>
  <c r="F39" i="8"/>
  <c r="F31" i="8"/>
  <c r="F17" i="8"/>
  <c r="F19" i="8"/>
  <c r="F6" i="8"/>
  <c r="F42" i="8"/>
  <c r="F33" i="8"/>
  <c r="F27" i="8"/>
  <c r="F22" i="8"/>
  <c r="F7" i="8"/>
  <c r="F9" i="8"/>
  <c r="F40" i="8"/>
  <c r="F36" i="8"/>
  <c r="F20" i="8"/>
  <c r="F30" i="8"/>
  <c r="F16" i="8"/>
  <c r="F26" i="8"/>
  <c r="F24" i="8"/>
  <c r="F13" i="8"/>
  <c r="F41" i="8"/>
  <c r="F32" i="8"/>
  <c r="F35" i="8"/>
  <c r="F15" i="8"/>
  <c r="F34" i="8"/>
  <c r="F18" i="8"/>
  <c r="F45" i="8"/>
  <c r="F25" i="8"/>
  <c r="I4" i="3"/>
  <c r="D4" i="3"/>
  <c r="H6" i="4"/>
  <c r="G6" i="4"/>
  <c r="G10" i="3"/>
  <c r="H18" i="3"/>
  <c r="I9" i="1"/>
  <c r="E4" i="5"/>
  <c r="G33" i="4"/>
  <c r="H29" i="4"/>
  <c r="H22" i="4"/>
  <c r="H40" i="4"/>
  <c r="H41" i="4"/>
  <c r="G32" i="4"/>
  <c r="G44" i="4"/>
  <c r="H37" i="4"/>
  <c r="H16" i="4"/>
  <c r="H17" i="4"/>
  <c r="G35" i="4"/>
  <c r="G42" i="4"/>
  <c r="G15" i="4"/>
  <c r="G7" i="5"/>
  <c r="G6" i="5"/>
  <c r="I9" i="5"/>
  <c r="I8" i="5"/>
  <c r="H4" i="5"/>
  <c r="H7" i="2"/>
  <c r="E45" i="2"/>
  <c r="I45" i="2" s="1"/>
  <c r="E44" i="2"/>
  <c r="I44" i="2" s="1"/>
  <c r="E43" i="2"/>
  <c r="I43" i="2" s="1"/>
  <c r="E42" i="2"/>
  <c r="I42" i="2" s="1"/>
  <c r="E41" i="2"/>
  <c r="I41" i="2" s="1"/>
  <c r="E40" i="2"/>
  <c r="I40" i="2" s="1"/>
  <c r="E39" i="2"/>
  <c r="I39" i="2" s="1"/>
  <c r="E38" i="2"/>
  <c r="I38" i="2" s="1"/>
  <c r="E37" i="2"/>
  <c r="I37" i="2" s="1"/>
  <c r="E36" i="2"/>
  <c r="I36" i="2" s="1"/>
  <c r="E35" i="2"/>
  <c r="I35" i="2" s="1"/>
  <c r="E34" i="2"/>
  <c r="I34" i="2" s="1"/>
  <c r="E33" i="2"/>
  <c r="I33" i="2" s="1"/>
  <c r="E32" i="2"/>
  <c r="I32" i="2" s="1"/>
  <c r="E31" i="2"/>
  <c r="I31" i="2" s="1"/>
  <c r="E30" i="2"/>
  <c r="I30" i="2" s="1"/>
  <c r="E29" i="2"/>
  <c r="I29" i="2" s="1"/>
  <c r="E28" i="2"/>
  <c r="I28" i="2" s="1"/>
  <c r="E27" i="2"/>
  <c r="I27" i="2" s="1"/>
  <c r="E26" i="2"/>
  <c r="I26" i="2" s="1"/>
  <c r="E25" i="2"/>
  <c r="I25" i="2" s="1"/>
  <c r="E24" i="2"/>
  <c r="I24" i="2" s="1"/>
  <c r="E23" i="2"/>
  <c r="I23" i="2" s="1"/>
  <c r="E22" i="2"/>
  <c r="I22" i="2" s="1"/>
  <c r="E21" i="2"/>
  <c r="I21" i="2" s="1"/>
  <c r="E20" i="2"/>
  <c r="I20" i="2" s="1"/>
  <c r="E19" i="2"/>
  <c r="I19" i="2" s="1"/>
  <c r="E18" i="2"/>
  <c r="I18" i="2" s="1"/>
  <c r="E17" i="2"/>
  <c r="E16" i="2"/>
  <c r="I16" i="2" s="1"/>
  <c r="E15" i="2"/>
  <c r="I15" i="2" s="1"/>
  <c r="E14" i="2"/>
  <c r="I14" i="2" s="1"/>
  <c r="E13" i="2"/>
  <c r="I13" i="2" s="1"/>
  <c r="E12" i="2"/>
  <c r="I12" i="2" s="1"/>
  <c r="E11" i="2"/>
  <c r="I11" i="2" s="1"/>
  <c r="E10" i="2"/>
  <c r="I10" i="2" s="1"/>
  <c r="E9" i="2"/>
  <c r="I9" i="2" s="1"/>
  <c r="E8" i="2"/>
  <c r="I8" i="2" s="1"/>
  <c r="E7" i="2"/>
  <c r="I7" i="2" s="1"/>
  <c r="E6" i="2"/>
  <c r="I6" i="2" s="1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8" i="2"/>
  <c r="H27" i="2"/>
  <c r="H26" i="2"/>
  <c r="H25" i="2"/>
  <c r="H24" i="2"/>
  <c r="H23" i="2"/>
  <c r="H21" i="2"/>
  <c r="H20" i="2"/>
  <c r="H19" i="2"/>
  <c r="H18" i="2"/>
  <c r="H17" i="2"/>
  <c r="H12" i="2"/>
  <c r="H11" i="2"/>
  <c r="H10" i="2"/>
  <c r="E64" i="10" l="1"/>
  <c r="E60" i="10" s="1"/>
  <c r="M6" i="9"/>
  <c r="M46" i="9" s="1"/>
  <c r="L48" i="9"/>
  <c r="L48" i="8"/>
  <c r="M6" i="8"/>
  <c r="M46" i="8" s="1"/>
  <c r="I4" i="4"/>
  <c r="L8" i="6"/>
  <c r="M8" i="6" s="1"/>
  <c r="L15" i="6"/>
  <c r="M15" i="6" s="1"/>
  <c r="L7" i="6"/>
  <c r="M7" i="6" s="1"/>
  <c r="L14" i="6"/>
  <c r="M14" i="6" s="1"/>
  <c r="L6" i="6"/>
  <c r="L13" i="6"/>
  <c r="M13" i="6" s="1"/>
  <c r="L9" i="6"/>
  <c r="M9" i="6" s="1"/>
  <c r="L12" i="6"/>
  <c r="M12" i="6" s="1"/>
  <c r="L11" i="6"/>
  <c r="M11" i="6" s="1"/>
  <c r="L10" i="6"/>
  <c r="M10" i="6" s="1"/>
  <c r="E63" i="6"/>
  <c r="B64" i="6"/>
  <c r="E61" i="6"/>
  <c r="C52" i="7"/>
  <c r="H4" i="3"/>
  <c r="D59" i="3" s="1"/>
  <c r="G4" i="3"/>
  <c r="D58" i="3" s="1"/>
  <c r="G4" i="4"/>
  <c r="D57" i="4" s="1"/>
  <c r="H4" i="4"/>
  <c r="G4" i="5"/>
  <c r="C54" i="5" s="1"/>
  <c r="C52" i="5" s="1"/>
  <c r="I7" i="1"/>
  <c r="I4" i="5"/>
  <c r="D59" i="5" s="1"/>
  <c r="I8" i="1"/>
  <c r="F45" i="6"/>
  <c r="F37" i="6"/>
  <c r="F29" i="6"/>
  <c r="F21" i="6"/>
  <c r="F13" i="6"/>
  <c r="F35" i="6"/>
  <c r="F19" i="6"/>
  <c r="F34" i="6"/>
  <c r="F18" i="6"/>
  <c r="F39" i="6"/>
  <c r="F7" i="6"/>
  <c r="F30" i="6"/>
  <c r="F14" i="6"/>
  <c r="F44" i="6"/>
  <c r="F36" i="6"/>
  <c r="F28" i="6"/>
  <c r="F20" i="6"/>
  <c r="F12" i="6"/>
  <c r="F43" i="6"/>
  <c r="F27" i="6"/>
  <c r="F11" i="6"/>
  <c r="F42" i="6"/>
  <c r="F26" i="6"/>
  <c r="F10" i="6"/>
  <c r="F15" i="6"/>
  <c r="F38" i="6"/>
  <c r="F6" i="6"/>
  <c r="F23" i="6"/>
  <c r="F41" i="6"/>
  <c r="F33" i="6"/>
  <c r="F25" i="6"/>
  <c r="F17" i="6"/>
  <c r="F9" i="6"/>
  <c r="F40" i="6"/>
  <c r="F32" i="6"/>
  <c r="F24" i="6"/>
  <c r="F16" i="6"/>
  <c r="F8" i="6"/>
  <c r="F31" i="6"/>
  <c r="F22" i="6"/>
  <c r="G22" i="2"/>
  <c r="G29" i="2"/>
  <c r="G16" i="2"/>
  <c r="G15" i="2"/>
  <c r="G14" i="2"/>
  <c r="G9" i="2"/>
  <c r="G13" i="2"/>
  <c r="G38" i="2"/>
  <c r="G21" i="2"/>
  <c r="G30" i="2"/>
  <c r="G6" i="2"/>
  <c r="H29" i="2"/>
  <c r="G11" i="2"/>
  <c r="G10" i="2"/>
  <c r="G37" i="2"/>
  <c r="H22" i="2"/>
  <c r="D4" i="2"/>
  <c r="G45" i="2"/>
  <c r="G18" i="2"/>
  <c r="H6" i="2"/>
  <c r="H13" i="2"/>
  <c r="G12" i="2"/>
  <c r="G23" i="2"/>
  <c r="G31" i="2"/>
  <c r="G39" i="2"/>
  <c r="H15" i="2"/>
  <c r="G24" i="2"/>
  <c r="G32" i="2"/>
  <c r="G40" i="2"/>
  <c r="H8" i="2"/>
  <c r="H16" i="2"/>
  <c r="G25" i="2"/>
  <c r="G33" i="2"/>
  <c r="G41" i="2"/>
  <c r="H9" i="2"/>
  <c r="G26" i="2"/>
  <c r="G34" i="2"/>
  <c r="G42" i="2"/>
  <c r="G17" i="2"/>
  <c r="G27" i="2"/>
  <c r="G35" i="2"/>
  <c r="G43" i="2"/>
  <c r="G28" i="2"/>
  <c r="G36" i="2"/>
  <c r="G44" i="2"/>
  <c r="G20" i="2"/>
  <c r="G19" i="2"/>
  <c r="I17" i="2"/>
  <c r="I4" i="2" s="1"/>
  <c r="G8" i="2"/>
  <c r="G7" i="2"/>
  <c r="E4" i="2"/>
  <c r="E64" i="9" l="1"/>
  <c r="E60" i="9" s="1"/>
  <c r="D58" i="4"/>
  <c r="E64" i="8"/>
  <c r="E61" i="7"/>
  <c r="L13" i="7"/>
  <c r="L48" i="6"/>
  <c r="M6" i="6"/>
  <c r="M46" i="6" s="1"/>
  <c r="C55" i="4"/>
  <c r="C56" i="3"/>
  <c r="E62" i="10"/>
  <c r="L15" i="7"/>
  <c r="M15" i="7" s="1"/>
  <c r="L7" i="7"/>
  <c r="M7" i="7" s="1"/>
  <c r="L10" i="7"/>
  <c r="M10" i="7" s="1"/>
  <c r="L14" i="7"/>
  <c r="M14" i="7" s="1"/>
  <c r="L6" i="7"/>
  <c r="M6" i="7" s="1"/>
  <c r="L12" i="7"/>
  <c r="M12" i="7" s="1"/>
  <c r="L11" i="7"/>
  <c r="M11" i="7" s="1"/>
  <c r="L8" i="7"/>
  <c r="M8" i="7" s="1"/>
  <c r="L9" i="7"/>
  <c r="M9" i="7" s="1"/>
  <c r="E61" i="5"/>
  <c r="L8" i="5"/>
  <c r="M8" i="5" s="1"/>
  <c r="L15" i="5"/>
  <c r="M15" i="5" s="1"/>
  <c r="L7" i="5"/>
  <c r="M7" i="5" s="1"/>
  <c r="L14" i="5"/>
  <c r="M14" i="5" s="1"/>
  <c r="L6" i="5"/>
  <c r="L13" i="5"/>
  <c r="M13" i="5" s="1"/>
  <c r="L12" i="5"/>
  <c r="M12" i="5" s="1"/>
  <c r="L9" i="5"/>
  <c r="M9" i="5" s="1"/>
  <c r="L11" i="5"/>
  <c r="M11" i="5" s="1"/>
  <c r="L10" i="5"/>
  <c r="M10" i="5" s="1"/>
  <c r="C54" i="3"/>
  <c r="C52" i="3" s="1"/>
  <c r="E63" i="7"/>
  <c r="C53" i="4"/>
  <c r="C51" i="4" s="1"/>
  <c r="D58" i="5"/>
  <c r="F32" i="7"/>
  <c r="F35" i="7"/>
  <c r="F43" i="7"/>
  <c r="F12" i="7"/>
  <c r="F17" i="7"/>
  <c r="F9" i="7"/>
  <c r="F36" i="7"/>
  <c r="F10" i="7"/>
  <c r="F8" i="7"/>
  <c r="F24" i="7"/>
  <c r="F31" i="7"/>
  <c r="F30" i="7"/>
  <c r="F33" i="7"/>
  <c r="F38" i="7"/>
  <c r="F41" i="7"/>
  <c r="F27" i="7"/>
  <c r="F45" i="7"/>
  <c r="F22" i="7"/>
  <c r="F19" i="7"/>
  <c r="F16" i="7"/>
  <c r="F7" i="7"/>
  <c r="F13" i="7"/>
  <c r="F28" i="7"/>
  <c r="F39" i="7"/>
  <c r="F15" i="7"/>
  <c r="F23" i="7"/>
  <c r="F37" i="7"/>
  <c r="F14" i="7"/>
  <c r="F20" i="7"/>
  <c r="F42" i="7"/>
  <c r="F25" i="7"/>
  <c r="F29" i="7"/>
  <c r="F40" i="7"/>
  <c r="F26" i="7"/>
  <c r="F6" i="7"/>
  <c r="F44" i="7"/>
  <c r="F21" i="7"/>
  <c r="F18" i="7"/>
  <c r="F34" i="7"/>
  <c r="F11" i="7"/>
  <c r="H4" i="2"/>
  <c r="D59" i="2" s="1"/>
  <c r="G4" i="2"/>
  <c r="E62" i="9" l="1"/>
  <c r="E64" i="6"/>
  <c r="L48" i="5"/>
  <c r="M6" i="5"/>
  <c r="L48" i="7"/>
  <c r="M13" i="7"/>
  <c r="M46" i="7" s="1"/>
  <c r="C56" i="5"/>
  <c r="E63" i="5" s="1"/>
  <c r="E63" i="3"/>
  <c r="L11" i="4"/>
  <c r="M11" i="4" s="1"/>
  <c r="L12" i="4"/>
  <c r="M12" i="4" s="1"/>
  <c r="L10" i="4"/>
  <c r="M10" i="4" s="1"/>
  <c r="L9" i="4"/>
  <c r="M9" i="4" s="1"/>
  <c r="L8" i="4"/>
  <c r="M8" i="4" s="1"/>
  <c r="L15" i="4"/>
  <c r="M15" i="4" s="1"/>
  <c r="L7" i="4"/>
  <c r="M7" i="4" s="1"/>
  <c r="L13" i="4"/>
  <c r="M13" i="4" s="1"/>
  <c r="L14" i="4"/>
  <c r="M14" i="4" s="1"/>
  <c r="L6" i="4"/>
  <c r="E60" i="8"/>
  <c r="E62" i="8"/>
  <c r="M46" i="5"/>
  <c r="L14" i="3"/>
  <c r="M14" i="3" s="1"/>
  <c r="L15" i="3"/>
  <c r="M15" i="3" s="1"/>
  <c r="L12" i="3"/>
  <c r="M12" i="3" s="1"/>
  <c r="L13" i="3"/>
  <c r="M13" i="3" s="1"/>
  <c r="B63" i="4"/>
  <c r="L10" i="3"/>
  <c r="M10" i="3" s="1"/>
  <c r="L11" i="3"/>
  <c r="M11" i="3" s="1"/>
  <c r="E61" i="3"/>
  <c r="E62" i="4"/>
  <c r="E60" i="4"/>
  <c r="L9" i="3"/>
  <c r="M9" i="3" s="1"/>
  <c r="L8" i="3"/>
  <c r="M8" i="3" s="1"/>
  <c r="L7" i="3"/>
  <c r="M7" i="3" s="1"/>
  <c r="L6" i="3"/>
  <c r="I5" i="1"/>
  <c r="I4" i="1"/>
  <c r="F41" i="4"/>
  <c r="F25" i="4"/>
  <c r="F30" i="4"/>
  <c r="F44" i="4"/>
  <c r="F32" i="4"/>
  <c r="F14" i="4"/>
  <c r="F35" i="4"/>
  <c r="F20" i="4"/>
  <c r="F17" i="4"/>
  <c r="F6" i="4"/>
  <c r="F31" i="4"/>
  <c r="F43" i="4"/>
  <c r="F29" i="4"/>
  <c r="F13" i="4"/>
  <c r="F19" i="4"/>
  <c r="F7" i="4"/>
  <c r="F24" i="4"/>
  <c r="F10" i="4"/>
  <c r="F37" i="4"/>
  <c r="F39" i="4"/>
  <c r="F26" i="4"/>
  <c r="F8" i="4"/>
  <c r="F40" i="4"/>
  <c r="F15" i="4"/>
  <c r="F45" i="4"/>
  <c r="F22" i="4"/>
  <c r="F34" i="4"/>
  <c r="F23" i="4"/>
  <c r="F9" i="4"/>
  <c r="F18" i="4"/>
  <c r="F28" i="4"/>
  <c r="F12" i="4"/>
  <c r="F42" i="4"/>
  <c r="F33" i="4"/>
  <c r="F36" i="4"/>
  <c r="F21" i="4"/>
  <c r="F16" i="4"/>
  <c r="F27" i="4"/>
  <c r="F11" i="4"/>
  <c r="F38" i="4"/>
  <c r="F31" i="5"/>
  <c r="F18" i="5"/>
  <c r="F35" i="3"/>
  <c r="F23" i="3"/>
  <c r="F44" i="3"/>
  <c r="F36" i="3"/>
  <c r="F28" i="3"/>
  <c r="F20" i="3"/>
  <c r="F12" i="3"/>
  <c r="F19" i="3"/>
  <c r="F42" i="3"/>
  <c r="F26" i="3"/>
  <c r="F10" i="3"/>
  <c r="F41" i="3"/>
  <c r="F33" i="3"/>
  <c r="F25" i="3"/>
  <c r="F40" i="3"/>
  <c r="F32" i="3"/>
  <c r="F24" i="3"/>
  <c r="F16" i="3"/>
  <c r="F39" i="3"/>
  <c r="F31" i="3"/>
  <c r="F15" i="3"/>
  <c r="F38" i="3"/>
  <c r="F30" i="3"/>
  <c r="F22" i="3"/>
  <c r="F14" i="3"/>
  <c r="F45" i="3"/>
  <c r="F37" i="3"/>
  <c r="F29" i="3"/>
  <c r="F21" i="3"/>
  <c r="F13" i="3"/>
  <c r="F43" i="3"/>
  <c r="F27" i="3"/>
  <c r="F11" i="3"/>
  <c r="F34" i="3"/>
  <c r="F18" i="3"/>
  <c r="F17" i="3"/>
  <c r="F9" i="3"/>
  <c r="F8" i="3"/>
  <c r="F7" i="3"/>
  <c r="F6" i="3"/>
  <c r="F43" i="5"/>
  <c r="F22" i="5"/>
  <c r="F15" i="5"/>
  <c r="F35" i="5"/>
  <c r="F41" i="5"/>
  <c r="F7" i="5"/>
  <c r="F13" i="5"/>
  <c r="F26" i="5"/>
  <c r="F23" i="5"/>
  <c r="F16" i="5"/>
  <c r="F6" i="5"/>
  <c r="F42" i="5"/>
  <c r="F38" i="5"/>
  <c r="F14" i="5"/>
  <c r="F33" i="5"/>
  <c r="F8" i="5"/>
  <c r="F21" i="5"/>
  <c r="F19" i="5"/>
  <c r="F24" i="5"/>
  <c r="F9" i="5"/>
  <c r="F28" i="5"/>
  <c r="F39" i="5"/>
  <c r="F32" i="5"/>
  <c r="F10" i="5"/>
  <c r="F37" i="5"/>
  <c r="F36" i="5"/>
  <c r="F34" i="5"/>
  <c r="F40" i="5"/>
  <c r="F29" i="5"/>
  <c r="F12" i="5"/>
  <c r="F45" i="5"/>
  <c r="F44" i="5"/>
  <c r="F27" i="5"/>
  <c r="F17" i="5"/>
  <c r="F11" i="5"/>
  <c r="F30" i="5"/>
  <c r="F20" i="5"/>
  <c r="F25" i="5"/>
  <c r="C54" i="2"/>
  <c r="C52" i="2" s="1"/>
  <c r="D58" i="2"/>
  <c r="E64" i="7" l="1"/>
  <c r="E62" i="7" s="1"/>
  <c r="L48" i="4"/>
  <c r="M6" i="4"/>
  <c r="M46" i="4" s="1"/>
  <c r="M6" i="3"/>
  <c r="M46" i="3" s="1"/>
  <c r="L48" i="3"/>
  <c r="E64" i="5"/>
  <c r="E60" i="5" s="1"/>
  <c r="I6" i="1"/>
  <c r="C56" i="2"/>
  <c r="I3" i="1" s="1"/>
  <c r="E60" i="6"/>
  <c r="E62" i="6"/>
  <c r="L14" i="2"/>
  <c r="M14" i="2" s="1"/>
  <c r="L15" i="2"/>
  <c r="M15" i="2" s="1"/>
  <c r="L12" i="2"/>
  <c r="M12" i="2" s="1"/>
  <c r="L13" i="2"/>
  <c r="M13" i="2" s="1"/>
  <c r="L10" i="2"/>
  <c r="M10" i="2" s="1"/>
  <c r="L11" i="2"/>
  <c r="M11" i="2" s="1"/>
  <c r="L6" i="2"/>
  <c r="L7" i="2"/>
  <c r="M7" i="2" s="1"/>
  <c r="L9" i="2"/>
  <c r="M9" i="2" s="1"/>
  <c r="L8" i="2"/>
  <c r="M8" i="2" s="1"/>
  <c r="E63" i="2"/>
  <c r="E61" i="2"/>
  <c r="F20" i="2"/>
  <c r="F38" i="2"/>
  <c r="F37" i="2"/>
  <c r="F43" i="2"/>
  <c r="F18" i="2"/>
  <c r="F41" i="2"/>
  <c r="F33" i="2"/>
  <c r="F25" i="2"/>
  <c r="F17" i="2"/>
  <c r="F40" i="2"/>
  <c r="F32" i="2"/>
  <c r="F24" i="2"/>
  <c r="F16" i="2"/>
  <c r="F39" i="2"/>
  <c r="F31" i="2"/>
  <c r="F23" i="2"/>
  <c r="F15" i="2"/>
  <c r="F30" i="2"/>
  <c r="F22" i="2"/>
  <c r="F14" i="2"/>
  <c r="F45" i="2"/>
  <c r="F29" i="2"/>
  <c r="F21" i="2"/>
  <c r="F13" i="2"/>
  <c r="F44" i="2"/>
  <c r="F36" i="2"/>
  <c r="F28" i="2"/>
  <c r="F35" i="2"/>
  <c r="F27" i="2"/>
  <c r="F19" i="2"/>
  <c r="F42" i="2"/>
  <c r="F26" i="2"/>
  <c r="F12" i="2"/>
  <c r="F11" i="2"/>
  <c r="F34" i="2"/>
  <c r="F10" i="2"/>
  <c r="F6" i="2"/>
  <c r="F9" i="2"/>
  <c r="F7" i="2"/>
  <c r="F8" i="2"/>
  <c r="E64" i="3" l="1"/>
  <c r="E60" i="3" s="1"/>
  <c r="E63" i="4"/>
  <c r="M6" i="2"/>
  <c r="M46" i="2" s="1"/>
  <c r="E64" i="2" s="1"/>
  <c r="L48" i="2"/>
  <c r="E60" i="7"/>
  <c r="E62" i="5"/>
  <c r="E62" i="2" l="1"/>
  <c r="E62" i="3"/>
  <c r="E61" i="4"/>
  <c r="E59" i="4"/>
  <c r="E60" i="2" l="1"/>
</calcChain>
</file>

<file path=xl/sharedStrings.xml><?xml version="1.0" encoding="utf-8"?>
<sst xmlns="http://schemas.openxmlformats.org/spreadsheetml/2006/main" count="533" uniqueCount="149">
  <si>
    <t>n</t>
  </si>
  <si>
    <t>∑X</t>
  </si>
  <si>
    <t>∑Y</t>
  </si>
  <si>
    <t>∑(X*Y)</t>
  </si>
  <si>
    <t>∑(X^2)</t>
  </si>
  <si>
    <t>X</t>
  </si>
  <si>
    <t>Y</t>
  </si>
  <si>
    <t>X^2</t>
  </si>
  <si>
    <t>x</t>
  </si>
  <si>
    <t>y</t>
  </si>
  <si>
    <t>X*Y</t>
  </si>
  <si>
    <t>Konstantentherm A =</t>
  </si>
  <si>
    <t>Regressionskoeffizient B =</t>
  </si>
  <si>
    <t>Korrelationskoeffizient IrI =</t>
  </si>
  <si>
    <t>INDIVIDUELLE ABFRAGE:</t>
  </si>
  <si>
    <t xml:space="preserve">wenn x = </t>
  </si>
  <si>
    <t xml:space="preserve"> = gegeben,</t>
  </si>
  <si>
    <t xml:space="preserve">wenn y = </t>
  </si>
  <si>
    <t>y^2</t>
  </si>
  <si>
    <t>r_Zähler</t>
  </si>
  <si>
    <t>r_Nenner</t>
  </si>
  <si>
    <t>Grafik - Gerade</t>
  </si>
  <si>
    <t>aus Berechnung</t>
  </si>
  <si>
    <t>y_resultierend</t>
  </si>
  <si>
    <t>Funktion</t>
  </si>
  <si>
    <t>Y = A + B*x</t>
  </si>
  <si>
    <t>Y = A + B*lnIxI</t>
  </si>
  <si>
    <t>Y = A*e^(B*x)</t>
  </si>
  <si>
    <t>Y = e^[A*e^(B*x)]</t>
  </si>
  <si>
    <t>Y = A + B*[ln(lnIxI)]</t>
  </si>
  <si>
    <t>Y = A*(lnIxI)^B</t>
  </si>
  <si>
    <t>Y = e^(A*x^B)</t>
  </si>
  <si>
    <t>Y = e^[A*(lnIxI)^B]</t>
  </si>
  <si>
    <t xml:space="preserve">Fall Nr. </t>
  </si>
  <si>
    <t>∑ Zahlenpaare:</t>
  </si>
  <si>
    <t>Reservespalte leer</t>
  </si>
  <si>
    <t>∑(y^2)</t>
  </si>
  <si>
    <t>Eingabepare:  4 ≤ n ≤ 40</t>
  </si>
  <si>
    <t>Reservespalte</t>
  </si>
  <si>
    <t>Der Nullpunkt im Achsenschnittpunkt ist kein Messwert!</t>
  </si>
  <si>
    <t>Ablesung x - Achse:</t>
  </si>
  <si>
    <t>Ablesung y - Achse:</t>
  </si>
  <si>
    <t>yreal = e^(Ablesewert y)</t>
  </si>
  <si>
    <t>xreal = e^[e^(Ablesewert x)]</t>
  </si>
  <si>
    <t>LEGENDE:</t>
  </si>
  <si>
    <t>xreal = e^(Ablesewert x)</t>
  </si>
  <si>
    <t>yreal = e^[e^(Ablesewert y)]</t>
  </si>
  <si>
    <t xml:space="preserve">                            yreal = e^[e^(Ablesewert y)]</t>
  </si>
  <si>
    <t xml:space="preserve"> LEGENDE:</t>
  </si>
  <si>
    <t>EINGABEPFLICHT:</t>
  </si>
  <si>
    <t xml:space="preserve">Die eingegebenen x - Werte in Spalte [C] sind entweder durch eintippen von Hand  </t>
  </si>
  <si>
    <t>Programm - Neustart wiederkehrend. Dies  gilt auch für  die Vorgaben im Graubereich.</t>
  </si>
  <si>
    <t>Y = A*x^B</t>
  </si>
  <si>
    <t xml:space="preserve">                   yreal = e^(Ablesewert y)</t>
  </si>
  <si>
    <t xml:space="preserve">FALL 1: REGRESSIONSANALYSE NACH DER FUNKTION: Y = A + B*x </t>
  </si>
  <si>
    <t>FALL 2: REGRESSIONSANALYSE NACH DER FUNKTION: Y = A + B*lnIxI</t>
  </si>
  <si>
    <t>FALL 7: REGRESSIONSANALYSE NACH DER FUNKTION: Y = A*e^(B*x)</t>
  </si>
  <si>
    <t>FALL 8 : REGRESSIONSANALYSE NACH DER FUNKTION: Y = e^[A*e^(B*x)]</t>
  </si>
  <si>
    <t>FALL 9 : REGRESSIONSANALYSE NACH DER FUNKTION: Y =  A*x^B</t>
  </si>
  <si>
    <t>FALL 10 : REGRESSIONSANALYSE NACH DER FUNKTION: Y =  A*(lnIxI)^B</t>
  </si>
  <si>
    <t>FALL 11 : REGRESSIONSANALYSE NACH DER FUNKTION: Y =  e^(A*x^B)</t>
  </si>
  <si>
    <t xml:space="preserve">Die Berechnungen erfolgen automatisch  auf den  Registerblättern  (FALL ….). </t>
  </si>
  <si>
    <t>Begrenzung X:</t>
  </si>
  <si>
    <t>keine</t>
  </si>
  <si>
    <t>Begernzung Y:</t>
  </si>
  <si>
    <t>Begrenzung Y:</t>
  </si>
  <si>
    <t xml:space="preserve">FALL 5: REGRESSIONSANALYSE NACH DER FUNKTION: Y = A + B*[lnIlnIxII] </t>
  </si>
  <si>
    <t xml:space="preserve">Begrenzung Y: </t>
  </si>
  <si>
    <t>y &gt; 0</t>
  </si>
  <si>
    <t>dann xres. =</t>
  </si>
  <si>
    <t>(Hilfswert)</t>
  </si>
  <si>
    <t>dann yres. =</t>
  </si>
  <si>
    <t>Zusätzlich zur Resultatgrafik können gleichenorts Einzelwerte für  x oder y zur fraglichen</t>
  </si>
  <si>
    <t xml:space="preserve">Grafik abgefragt werden. Der Korrelationskoeffizient (Absolutwert IrI) für die </t>
  </si>
  <si>
    <t>gegebenen Messwerte wir zudem  auf die hier vorliegende Seite "EINGABEN"</t>
  </si>
  <si>
    <t>***Ergänzender Hinweis zur Berechnung siehe unten!</t>
  </si>
  <si>
    <t>alle Funktionen</t>
  </si>
  <si>
    <t>❶❼❽</t>
  </si>
  <si>
    <t>Die Eingabe der Zahlenpaare (gelber Bereich) muss ohne Unterbrechung ab Zeile 6 erfolgen.</t>
  </si>
  <si>
    <t>nicht sortiert werden. ES SIND IMMER MIN. VIER ZAHLENPAARE EINZUGEBEN!</t>
  </si>
  <si>
    <r>
      <t xml:space="preserve"> </t>
    </r>
    <r>
      <rPr>
        <b/>
        <sz val="11"/>
        <color rgb="FF0070C0"/>
        <rFont val="Calibri"/>
        <family val="2"/>
        <scheme val="minor"/>
      </rPr>
      <t>***Ergänzender Hinweis zur Berechnung:</t>
    </r>
  </si>
  <si>
    <t>wenn x &gt; 1</t>
  </si>
  <si>
    <t xml:space="preserve">Je nach Grösse und Vorzeichen der x - und y - Werte (ein einzelnes  Zahlenpaar kann  </t>
  </si>
  <si>
    <r>
      <t xml:space="preserve">REGRESSIONSANALYSEN MIT FUNKTIONEN </t>
    </r>
    <r>
      <rPr>
        <b/>
        <sz val="14"/>
        <rFont val="Calibri"/>
        <family val="2"/>
        <scheme val="minor"/>
      </rPr>
      <t>OHNE</t>
    </r>
    <r>
      <rPr>
        <b/>
        <sz val="14"/>
        <color rgb="FFFF0000"/>
        <rFont val="Calibri"/>
        <family val="2"/>
        <scheme val="minor"/>
      </rPr>
      <t xml:space="preserve"> WENDEPUNKT</t>
    </r>
  </si>
  <si>
    <t>[A] und [B] kopieren!</t>
  </si>
  <si>
    <t>[E] und [F] kopieren!</t>
  </si>
  <si>
    <t>x-Werte von Spalte [C] nach</t>
  </si>
  <si>
    <t>y-Werte Spalte [D] nach</t>
  </si>
  <si>
    <r>
      <t xml:space="preserve">Zahlenpaare: 4 </t>
    </r>
    <r>
      <rPr>
        <b/>
        <sz val="11"/>
        <color theme="1"/>
        <rFont val="Calibri"/>
        <family val="2"/>
      </rPr>
      <t>≤n≤ 40</t>
    </r>
  </si>
  <si>
    <t xml:space="preserve">            Korrelationskoeffizient IrI</t>
  </si>
  <si>
    <t>wenn x = 1</t>
  </si>
  <si>
    <t>oder durch &lt;copy&gt; und &lt;einfügen&gt; in die grauen Spalten [A] und [B] zu übertragen.</t>
  </si>
  <si>
    <t>Analoger Übertrag der y - Werte aus Spalte [D] in die grauen Spalten [E] und [F]!</t>
  </si>
  <si>
    <t>bestimmend sein!) liefern folgende Funktionen ("Fälle") reale Ergebnisse:</t>
  </si>
  <si>
    <t xml:space="preserve">Je nach Anzahl Wertepaare und je nach Abweichungen zwischen den gemessenen und den </t>
  </si>
  <si>
    <t>funktionalen Y - Werten (Fehlerrechnung) wird bei der individuellen Abfrage zum Y - Wert</t>
  </si>
  <si>
    <t>STATISTIK_Abfrage_des_Konfidenzintervalls_fuer_den_Mittelwert</t>
  </si>
  <si>
    <t>übertragen und den aufgelisteten Funktionen zugeordnet siehe oben).</t>
  </si>
  <si>
    <r>
      <rPr>
        <b/>
        <sz val="11"/>
        <color rgb="FF0070C0"/>
        <rFont val="Calibri"/>
        <family val="2"/>
        <scheme val="minor"/>
      </rPr>
      <t>niveau VN ~ 100%</t>
    </r>
    <r>
      <rPr>
        <b/>
        <sz val="11"/>
        <color rgb="FFFF0000"/>
        <rFont val="Calibri"/>
        <family val="2"/>
        <scheme val="minor"/>
      </rPr>
      <t xml:space="preserve"> mitgeteilt. Voraussetzung: Mindestens 10 Wertepaare!</t>
    </r>
  </si>
  <si>
    <r>
      <t xml:space="preserve">dessen mögliche </t>
    </r>
    <r>
      <rPr>
        <b/>
        <sz val="11"/>
        <color rgb="FFFF0000"/>
        <rFont val="Calibri"/>
        <family val="2"/>
      </rPr>
      <t>± Abweichung (oberer und unterer Schätzwert), basierend auf</t>
    </r>
    <r>
      <rPr>
        <b/>
        <sz val="11"/>
        <color rgb="FF0070C0"/>
        <rFont val="Calibri"/>
        <family val="2"/>
      </rPr>
      <t xml:space="preserve"> Vertrauens -</t>
    </r>
    <r>
      <rPr>
        <b/>
        <sz val="11"/>
        <color rgb="FFFF0000"/>
        <rFont val="Calibri"/>
        <family val="2"/>
      </rPr>
      <t xml:space="preserve"> </t>
    </r>
  </si>
  <si>
    <t>Siehe dazu speziell:</t>
  </si>
  <si>
    <r>
      <t xml:space="preserve">xreal </t>
    </r>
    <r>
      <rPr>
        <sz val="11"/>
        <color rgb="FFFF0000"/>
        <rFont val="Calibri"/>
        <family val="2"/>
      </rPr>
      <t xml:space="preserve">≡ </t>
    </r>
    <r>
      <rPr>
        <sz val="11"/>
        <color rgb="FFFF0000"/>
        <rFont val="Calibri"/>
        <family val="2"/>
        <scheme val="minor"/>
      </rPr>
      <t>Ablesewert x</t>
    </r>
  </si>
  <si>
    <r>
      <t xml:space="preserve">yreal </t>
    </r>
    <r>
      <rPr>
        <sz val="11"/>
        <color rgb="FFFF0000"/>
        <rFont val="Calibri"/>
        <family val="2"/>
      </rPr>
      <t xml:space="preserve">≡ </t>
    </r>
    <r>
      <rPr>
        <sz val="11"/>
        <color rgb="FFFF0000"/>
        <rFont val="Calibri"/>
        <family val="2"/>
        <scheme val="minor"/>
      </rPr>
      <t>Ablesewert y</t>
    </r>
  </si>
  <si>
    <r>
      <rPr>
        <b/>
        <sz val="11"/>
        <color rgb="FFFF0000"/>
        <rFont val="Calibri"/>
        <family val="2"/>
        <scheme val="minor"/>
      </rPr>
      <t>dann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yres. =</t>
    </r>
  </si>
  <si>
    <r>
      <t xml:space="preserve">yreal </t>
    </r>
    <r>
      <rPr>
        <sz val="11"/>
        <color rgb="FFFF0000"/>
        <rFont val="Calibri"/>
        <family val="2"/>
      </rPr>
      <t>≡</t>
    </r>
    <r>
      <rPr>
        <sz val="15.75"/>
        <color rgb="FFFF0000"/>
        <rFont val="Calibri"/>
        <family val="2"/>
      </rPr>
      <t xml:space="preserve"> </t>
    </r>
    <r>
      <rPr>
        <sz val="11"/>
        <color rgb="FFFF0000"/>
        <rFont val="Calibri"/>
        <family val="2"/>
        <scheme val="minor"/>
      </rPr>
      <t>Ablesewert y</t>
    </r>
  </si>
  <si>
    <r>
      <t xml:space="preserve">xreal  </t>
    </r>
    <r>
      <rPr>
        <sz val="11"/>
        <color rgb="FFFF0000"/>
        <rFont val="Calibri"/>
        <family val="2"/>
      </rPr>
      <t xml:space="preserve">≡ </t>
    </r>
    <r>
      <rPr>
        <sz val="11"/>
        <color rgb="FFFF0000"/>
        <rFont val="Calibri"/>
        <family val="2"/>
        <scheme val="minor"/>
      </rPr>
      <t>Ablesewert x</t>
    </r>
  </si>
  <si>
    <r>
      <t xml:space="preserve">y </t>
    </r>
    <r>
      <rPr>
        <sz val="11"/>
        <color rgb="FFFF0000"/>
        <rFont val="Calibri"/>
        <family val="2"/>
      </rPr>
      <t>≥</t>
    </r>
    <r>
      <rPr>
        <sz val="11"/>
        <color rgb="FFFF0000"/>
        <rFont val="Calibri"/>
        <family val="2"/>
        <scheme val="minor"/>
      </rPr>
      <t xml:space="preserve"> 1</t>
    </r>
  </si>
  <si>
    <r>
      <t xml:space="preserve">x </t>
    </r>
    <r>
      <rPr>
        <sz val="11"/>
        <color rgb="FFFF0000"/>
        <rFont val="Calibri"/>
        <family val="2"/>
      </rPr>
      <t>≥</t>
    </r>
    <r>
      <rPr>
        <sz val="11"/>
        <color rgb="FFFF0000"/>
        <rFont val="Calibri"/>
        <family val="2"/>
        <scheme val="minor"/>
      </rPr>
      <t xml:space="preserve"> 1</t>
    </r>
  </si>
  <si>
    <r>
      <t xml:space="preserve">dann </t>
    </r>
    <r>
      <rPr>
        <b/>
        <sz val="11"/>
        <color rgb="FFFF0000"/>
        <rFont val="Calibri"/>
        <family val="2"/>
        <scheme val="minor"/>
      </rPr>
      <t>yres. =</t>
    </r>
  </si>
  <si>
    <t>obere Fehlergrenze</t>
  </si>
  <si>
    <t>untere Fehlergrenze</t>
  </si>
  <si>
    <t>Gemessene Y - Werte</t>
  </si>
  <si>
    <t>Funktionale Y-Werte</t>
  </si>
  <si>
    <t>Gegebene X - Werte</t>
  </si>
  <si>
    <t>Standardabweichung aller Y</t>
  </si>
  <si>
    <t>Mittelwert aller Y - Funktionswerte</t>
  </si>
  <si>
    <r>
      <rPr>
        <sz val="11"/>
        <color rgb="FF0070C0"/>
        <rFont val="Calibri"/>
        <family val="2"/>
        <scheme val="minor"/>
      </rPr>
      <t xml:space="preserve">Fehler% auf Y-Rechnung </t>
    </r>
    <r>
      <rPr>
        <sz val="11"/>
        <color rgb="FF0070C0"/>
        <rFont val="Calibri"/>
        <family val="2"/>
      </rPr>
      <t>±</t>
    </r>
  </si>
  <si>
    <t>Fehler% auf Y-Rechnung ±</t>
  </si>
  <si>
    <r>
      <t xml:space="preserve">und y </t>
    </r>
    <r>
      <rPr>
        <b/>
        <sz val="11"/>
        <color rgb="FF0070C0"/>
        <rFont val="Calibri"/>
        <family val="2"/>
      </rPr>
      <t>≥ 1</t>
    </r>
  </si>
  <si>
    <r>
      <t>und 0 &lt;</t>
    </r>
    <r>
      <rPr>
        <b/>
        <sz val="11"/>
        <color rgb="FF0070C0"/>
        <rFont val="Calibri"/>
        <family val="2"/>
      </rPr>
      <t xml:space="preserve"> y &lt; 1</t>
    </r>
  </si>
  <si>
    <r>
      <t xml:space="preserve">und y </t>
    </r>
    <r>
      <rPr>
        <b/>
        <sz val="11"/>
        <color rgb="FF0070C0"/>
        <rFont val="Calibri"/>
        <family val="2"/>
      </rPr>
      <t>≤</t>
    </r>
    <r>
      <rPr>
        <b/>
        <sz val="11"/>
        <color rgb="FF0070C0"/>
        <rFont val="Calibri"/>
        <family val="2"/>
        <scheme val="minor"/>
      </rPr>
      <t xml:space="preserve"> 0</t>
    </r>
  </si>
  <si>
    <r>
      <t>wenn 0 &lt;</t>
    </r>
    <r>
      <rPr>
        <b/>
        <sz val="11"/>
        <color rgb="FF0070C0"/>
        <rFont val="Calibri"/>
        <family val="2"/>
      </rPr>
      <t xml:space="preserve"> x &lt; 1</t>
    </r>
  </si>
  <si>
    <r>
      <t xml:space="preserve">wenn x </t>
    </r>
    <r>
      <rPr>
        <b/>
        <sz val="11"/>
        <color rgb="FF0070C0"/>
        <rFont val="Calibri"/>
        <family val="2"/>
      </rPr>
      <t>≤</t>
    </r>
    <r>
      <rPr>
        <b/>
        <sz val="11"/>
        <color rgb="FF0070C0"/>
        <rFont val="Calibri"/>
        <family val="2"/>
        <scheme val="minor"/>
      </rPr>
      <t xml:space="preserve"> 0</t>
    </r>
  </si>
  <si>
    <r>
      <t xml:space="preserve">x </t>
    </r>
    <r>
      <rPr>
        <sz val="11"/>
        <color rgb="FFFF0000"/>
        <rFont val="Calibri"/>
        <family val="2"/>
      </rPr>
      <t>≥ 1</t>
    </r>
  </si>
  <si>
    <r>
      <t xml:space="preserve">Begrenzung Y </t>
    </r>
    <r>
      <rPr>
        <sz val="11"/>
        <color rgb="FFFF0000"/>
        <rFont val="Calibri"/>
        <family val="2"/>
      </rPr>
      <t>≥</t>
    </r>
    <r>
      <rPr>
        <sz val="11"/>
        <color rgb="FFFF0000"/>
        <rFont val="Calibri"/>
        <family val="2"/>
        <scheme val="minor"/>
      </rPr>
      <t>:</t>
    </r>
  </si>
  <si>
    <r>
      <t xml:space="preserve">Begrenzung Y </t>
    </r>
    <r>
      <rPr>
        <sz val="11"/>
        <color rgb="FFFF0000"/>
        <rFont val="Calibri"/>
        <family val="2"/>
      </rPr>
      <t>≥ 1</t>
    </r>
  </si>
  <si>
    <r>
      <t xml:space="preserve">Begrenzung Y </t>
    </r>
    <r>
      <rPr>
        <sz val="11"/>
        <color rgb="FFFF0000"/>
        <rFont val="Calibri"/>
        <family val="2"/>
      </rPr>
      <t>≥</t>
    </r>
  </si>
  <si>
    <t>Begrenzung Y &gt;</t>
  </si>
  <si>
    <t>Funktionale Y-Werte Spalte F</t>
  </si>
  <si>
    <t>Gemessene Y - Werte Spalte B</t>
  </si>
  <si>
    <t>Der Koeffizient IrI mit dem höchsten Wert bezeichnet die Funktion mit der besten</t>
  </si>
  <si>
    <t xml:space="preserve">Angleichung an die Messwerte. Wird für IrI und weitere Kenngrössen im Ergebnis </t>
  </si>
  <si>
    <t>diese Funktion ausserhalb des reellen Zahlenspektrums (unbrauchbare Funktion).</t>
  </si>
  <si>
    <r>
      <t xml:space="preserve">"keine Lösung", oder für IrI der Wert </t>
    </r>
    <r>
      <rPr>
        <b/>
        <sz val="11"/>
        <color rgb="FFFF0000"/>
        <rFont val="Calibri"/>
        <family val="2"/>
      </rPr>
      <t>#Zahl! angegeben</t>
    </r>
    <r>
      <rPr>
        <b/>
        <sz val="11"/>
        <color rgb="FFFF0000"/>
        <rFont val="Calibri"/>
        <family val="2"/>
        <scheme val="minor"/>
      </rPr>
      <t xml:space="preserve">, so bewegen sich die Messwerte für </t>
    </r>
  </si>
  <si>
    <r>
      <rPr>
        <sz val="11"/>
        <color theme="0"/>
        <rFont val="Calibri"/>
        <family val="2"/>
      </rPr>
      <t>∑(</t>
    </r>
    <r>
      <rPr>
        <sz val="11"/>
        <color theme="0"/>
        <rFont val="Calibri"/>
        <family val="2"/>
        <scheme val="minor"/>
      </rPr>
      <t>y^2)</t>
    </r>
  </si>
  <si>
    <r>
      <t xml:space="preserve">Eingabepare:  4 </t>
    </r>
    <r>
      <rPr>
        <b/>
        <sz val="11"/>
        <color theme="0"/>
        <rFont val="Calibri"/>
        <family val="2"/>
      </rPr>
      <t>≤ n ≤ 40</t>
    </r>
  </si>
  <si>
    <t xml:space="preserve">Zum Beispiel: Bei 10 Zahlenpaaren ab Zeile 6 bis und mit Zeile 15. Die Zahlenpaare müssen </t>
  </si>
  <si>
    <t>Das hier eingetragene Beispiel kann überschrieben werden und ist nach jedem</t>
  </si>
  <si>
    <t xml:space="preserve">DIE AN DIE LEERBLEIBENDE GELBFRLÄCHE ANGRENZENDEN  GRAUEN SPALTEN SIND  </t>
  </si>
  <si>
    <t>JEWEILS MIT DEN WERTEN "1" RESPEKTIVE "EXP(1)"  NEU ZU FÜLLEN BZW. ZU BELASSEN!</t>
  </si>
  <si>
    <t>❶❷❺❼❾❿</t>
  </si>
  <si>
    <t>❶❼</t>
  </si>
  <si>
    <t>❶</t>
  </si>
  <si>
    <r>
      <t>❶</t>
    </r>
    <r>
      <rPr>
        <b/>
        <sz val="9"/>
        <color rgb="FF0070C0"/>
        <rFont val="Calibri"/>
        <family val="2"/>
      </rPr>
      <t>❷❺</t>
    </r>
  </si>
  <si>
    <t>❶❷❺</t>
  </si>
  <si>
    <t>ABSOLUT - DIFFERENZEN</t>
  </si>
  <si>
    <t>ABS(K - L)</t>
  </si>
  <si>
    <t>ABS DIFF(K - L)</t>
  </si>
  <si>
    <t>ABS DIFF (K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</si>
</sst>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u/>
      <sz val="11"/>
      <color theme="10"/>
      <name val="Calibri"/>
      <family val="2"/>
      <scheme val="minor"/>
    </font>
    <font>
      <sz val="15.75"/>
      <color rgb="FFFF0000"/>
      <name val="Calibri"/>
      <family val="2"/>
    </font>
    <font>
      <i/>
      <sz val="9"/>
      <color rgb="FFFF000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70C0"/>
      <name val="Calibri"/>
      <family val="2"/>
    </font>
    <font>
      <sz val="9"/>
      <color rgb="FF0070C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4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mediumDashed">
        <color auto="1"/>
      </right>
      <top style="thick">
        <color auto="1"/>
      </top>
      <bottom/>
      <diagonal/>
    </border>
    <border>
      <left style="mediumDashed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Dashed">
        <color auto="1"/>
      </right>
      <top/>
      <bottom/>
      <diagonal/>
    </border>
    <border>
      <left style="mediumDashed">
        <color auto="1"/>
      </left>
      <right style="thick">
        <color auto="1"/>
      </right>
      <top/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94">
    <xf numFmtId="0" fontId="0" fillId="0" borderId="0" xfId="0"/>
    <xf numFmtId="0" fontId="16" fillId="5" borderId="11" xfId="0" applyFont="1" applyFill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2" xfId="0" applyFont="1" applyBorder="1" applyProtection="1"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left"/>
      <protection hidden="1"/>
    </xf>
    <xf numFmtId="0" fontId="9" fillId="0" borderId="10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5" xfId="0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7" fillId="2" borderId="2" xfId="0" applyFont="1" applyFill="1" applyBorder="1" applyProtection="1">
      <protection hidden="1"/>
    </xf>
    <xf numFmtId="0" fontId="7" fillId="2" borderId="3" xfId="0" applyFont="1" applyFill="1" applyBorder="1" applyProtection="1"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Protection="1">
      <protection hidden="1"/>
    </xf>
    <xf numFmtId="0" fontId="7" fillId="2" borderId="12" xfId="0" applyFont="1" applyFill="1" applyBorder="1" applyProtection="1">
      <protection hidden="1"/>
    </xf>
    <xf numFmtId="0" fontId="7" fillId="0" borderId="10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right" vertical="center"/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right"/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Protection="1">
      <protection hidden="1"/>
    </xf>
    <xf numFmtId="0" fontId="7" fillId="2" borderId="15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3" xfId="0" applyFont="1" applyBorder="1" applyAlignment="1" applyProtection="1">
      <alignment horizontal="right"/>
      <protection hidden="1"/>
    </xf>
    <xf numFmtId="0" fontId="0" fillId="0" borderId="15" xfId="0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" fillId="0" borderId="3" xfId="0" applyFont="1" applyBorder="1" applyProtection="1"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0" fillId="0" borderId="3" xfId="0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7" fillId="0" borderId="3" xfId="0" applyFont="1" applyBorder="1" applyAlignment="1" applyProtection="1">
      <alignment horizontal="left" vertical="center"/>
      <protection hidden="1"/>
    </xf>
    <xf numFmtId="0" fontId="0" fillId="0" borderId="2" xfId="0" applyBorder="1" applyProtection="1">
      <protection hidden="1"/>
    </xf>
    <xf numFmtId="0" fontId="7" fillId="0" borderId="2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3" xfId="0" applyFont="1" applyBorder="1" applyProtection="1"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5" fillId="0" borderId="2" xfId="0" applyFont="1" applyBorder="1" applyProtection="1">
      <protection hidden="1"/>
    </xf>
    <xf numFmtId="0" fontId="21" fillId="0" borderId="0" xfId="1" applyFont="1" applyProtection="1">
      <protection hidden="1"/>
    </xf>
    <xf numFmtId="0" fontId="2" fillId="0" borderId="3" xfId="0" applyFont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0" fillId="2" borderId="3" xfId="0" applyFill="1" applyBorder="1" applyProtection="1">
      <protection hidden="1"/>
    </xf>
    <xf numFmtId="0" fontId="8" fillId="8" borderId="2" xfId="0" applyFont="1" applyFill="1" applyBorder="1" applyProtection="1">
      <protection hidden="1"/>
    </xf>
    <xf numFmtId="0" fontId="8" fillId="8" borderId="0" xfId="0" applyFont="1" applyFill="1" applyProtection="1">
      <protection hidden="1"/>
    </xf>
    <xf numFmtId="0" fontId="6" fillId="8" borderId="3" xfId="0" applyFont="1" applyFill="1" applyBorder="1" applyProtection="1">
      <protection hidden="1"/>
    </xf>
    <xf numFmtId="0" fontId="6" fillId="8" borderId="0" xfId="0" applyFont="1" applyFill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24" fillId="0" borderId="3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0" fillId="4" borderId="15" xfId="0" applyFill="1" applyBorder="1" applyAlignment="1" applyProtection="1">
      <alignment horizontal="center"/>
      <protection hidden="1"/>
    </xf>
    <xf numFmtId="0" fontId="4" fillId="3" borderId="18" xfId="0" applyFont="1" applyFill="1" applyBorder="1" applyProtection="1"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0" fillId="4" borderId="3" xfId="0" applyFill="1" applyBorder="1" applyProtection="1"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26" fillId="0" borderId="14" xfId="0" applyFont="1" applyBorder="1" applyAlignment="1" applyProtection="1">
      <alignment horizontal="center"/>
      <protection hidden="1"/>
    </xf>
    <xf numFmtId="0" fontId="24" fillId="0" borderId="14" xfId="0" applyFont="1" applyBorder="1" applyAlignment="1" applyProtection="1">
      <alignment horizontal="center"/>
      <protection hidden="1"/>
    </xf>
    <xf numFmtId="0" fontId="24" fillId="0" borderId="15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2" fillId="2" borderId="4" xfId="0" applyFont="1" applyFill="1" applyBorder="1" applyAlignment="1" applyProtection="1">
      <alignment horizontal="center" vertical="center"/>
      <protection locked="0" hidden="1"/>
    </xf>
    <xf numFmtId="0" fontId="12" fillId="7" borderId="8" xfId="0" applyFont="1" applyFill="1" applyBorder="1" applyAlignment="1" applyProtection="1">
      <alignment horizontal="center" vertical="center"/>
      <protection locked="0" hidden="1"/>
    </xf>
    <xf numFmtId="0" fontId="11" fillId="7" borderId="21" xfId="0" applyFont="1" applyFill="1" applyBorder="1" applyAlignment="1" applyProtection="1">
      <alignment horizontal="center" vertical="center"/>
      <protection locked="0" hidden="1"/>
    </xf>
    <xf numFmtId="0" fontId="2" fillId="7" borderId="8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/>
      <protection locked="0" hidden="1"/>
    </xf>
    <xf numFmtId="0" fontId="11" fillId="7" borderId="20" xfId="0" applyFont="1" applyFill="1" applyBorder="1" applyAlignment="1" applyProtection="1">
      <alignment horizontal="center" vertical="center"/>
      <protection locked="0" hidden="1"/>
    </xf>
    <xf numFmtId="0" fontId="12" fillId="7" borderId="4" xfId="0" applyFont="1" applyFill="1" applyBorder="1" applyAlignment="1" applyProtection="1">
      <alignment horizontal="center" vertical="center"/>
      <protection locked="0" hidden="1"/>
    </xf>
    <xf numFmtId="0" fontId="11" fillId="7" borderId="23" xfId="0" applyFont="1" applyFill="1" applyBorder="1" applyAlignment="1" applyProtection="1">
      <alignment horizontal="center" vertical="center"/>
      <protection locked="0" hidden="1"/>
    </xf>
    <xf numFmtId="0" fontId="2" fillId="7" borderId="4" xfId="0" applyFont="1" applyFill="1" applyBorder="1" applyAlignment="1" applyProtection="1">
      <alignment horizontal="center" vertical="center"/>
      <protection locked="0" hidden="1"/>
    </xf>
    <xf numFmtId="0" fontId="2" fillId="7" borderId="5" xfId="0" applyFont="1" applyFill="1" applyBorder="1" applyAlignment="1" applyProtection="1">
      <alignment horizontal="center" vertical="center"/>
      <protection locked="0" hidden="1"/>
    </xf>
    <xf numFmtId="0" fontId="11" fillId="7" borderId="22" xfId="0" applyFont="1" applyFill="1" applyBorder="1" applyAlignment="1" applyProtection="1">
      <alignment horizontal="center" vertical="center"/>
      <protection locked="0" hidden="1"/>
    </xf>
    <xf numFmtId="0" fontId="12" fillId="6" borderId="4" xfId="0" applyFont="1" applyFill="1" applyBorder="1" applyAlignment="1" applyProtection="1">
      <alignment horizontal="center" vertical="center"/>
      <protection locked="0" hidden="1"/>
    </xf>
    <xf numFmtId="0" fontId="11" fillId="6" borderId="23" xfId="0" applyFont="1" applyFill="1" applyBorder="1" applyAlignment="1" applyProtection="1">
      <alignment horizontal="center"/>
      <protection locked="0" hidden="1"/>
    </xf>
    <xf numFmtId="0" fontId="2" fillId="2" borderId="5" xfId="0" applyFont="1" applyFill="1" applyBorder="1" applyAlignment="1" applyProtection="1">
      <alignment horizontal="center" vertical="center"/>
      <protection locked="0" hidden="1"/>
    </xf>
    <xf numFmtId="0" fontId="11" fillId="6" borderId="22" xfId="0" applyFont="1" applyFill="1" applyBorder="1" applyAlignment="1" applyProtection="1">
      <alignment horizontal="center"/>
      <protection locked="0" hidden="1"/>
    </xf>
    <xf numFmtId="0" fontId="11" fillId="6" borderId="22" xfId="0" applyFont="1" applyFill="1" applyBorder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2" fillId="2" borderId="6" xfId="0" applyFont="1" applyFill="1" applyBorder="1" applyAlignment="1" applyProtection="1">
      <alignment horizontal="center" vertical="center"/>
      <protection locked="0" hidden="1"/>
    </xf>
    <xf numFmtId="0" fontId="2" fillId="2" borderId="7" xfId="0" applyFont="1" applyFill="1" applyBorder="1" applyAlignment="1" applyProtection="1">
      <alignment horizontal="center" vertical="center"/>
      <protection locked="0"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14" xfId="0" applyFont="1" applyBorder="1" applyAlignment="1" applyProtection="1">
      <alignment horizontal="center" vertical="center"/>
      <protection hidden="1"/>
    </xf>
    <xf numFmtId="0" fontId="28" fillId="0" borderId="14" xfId="0" applyFont="1" applyBorder="1" applyProtection="1"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27" fillId="0" borderId="0" xfId="0" applyFont="1" applyProtection="1">
      <protection hidden="1"/>
    </xf>
    <xf numFmtId="0" fontId="1" fillId="0" borderId="2" xfId="0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1" fillId="0" borderId="14" xfId="0" applyFont="1" applyBorder="1" applyProtection="1">
      <protection hidden="1"/>
    </xf>
    <xf numFmtId="0" fontId="1" fillId="0" borderId="15" xfId="0" applyFont="1" applyBorder="1" applyProtection="1">
      <protection hidden="1"/>
    </xf>
    <xf numFmtId="0" fontId="7" fillId="0" borderId="2" xfId="0" applyFont="1" applyBorder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7" borderId="0" xfId="0" applyFont="1" applyFill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right"/>
      <protection hidden="1"/>
    </xf>
    <xf numFmtId="0" fontId="1" fillId="0" borderId="13" xfId="0" applyFont="1" applyBorder="1" applyAlignment="1" applyProtection="1">
      <alignment horizontal="right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3" fillId="10" borderId="14" xfId="0" applyFont="1" applyFill="1" applyBorder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/>
      <protection locked="0" hidden="1"/>
    </xf>
    <xf numFmtId="0" fontId="29" fillId="0" borderId="0" xfId="0" applyFont="1" applyProtection="1">
      <protection hidden="1"/>
    </xf>
    <xf numFmtId="0" fontId="28" fillId="0" borderId="14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13" xfId="0" applyFont="1" applyBorder="1" applyAlignment="1" applyProtection="1">
      <alignment horizontal="center"/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7" fillId="0" borderId="11" xfId="0" applyFont="1" applyBorder="1" applyProtection="1">
      <protection hidden="1"/>
    </xf>
    <xf numFmtId="0" fontId="7" fillId="0" borderId="1" xfId="0" applyFont="1" applyBorder="1" applyProtection="1">
      <protection hidden="1"/>
    </xf>
    <xf numFmtId="0" fontId="13" fillId="0" borderId="1" xfId="0" applyFont="1" applyBorder="1" applyProtection="1"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left"/>
      <protection hidden="1"/>
    </xf>
    <xf numFmtId="0" fontId="13" fillId="0" borderId="1" xfId="0" applyFont="1" applyBorder="1" applyAlignment="1" applyProtection="1">
      <alignment horizontal="left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1" fillId="0" borderId="12" xfId="0" applyFont="1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23" fillId="0" borderId="2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right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28" fillId="0" borderId="2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Protection="1"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right"/>
      <protection hidden="1"/>
    </xf>
    <xf numFmtId="0" fontId="0" fillId="9" borderId="0" xfId="0" applyFill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14" xfId="0" applyFont="1" applyBorder="1" applyAlignment="1" applyProtection="1">
      <alignment horizontal="left"/>
      <protection hidden="1"/>
    </xf>
    <xf numFmtId="0" fontId="28" fillId="0" borderId="2" xfId="0" applyFont="1" applyBorder="1" applyProtection="1">
      <protection hidden="1"/>
    </xf>
    <xf numFmtId="0" fontId="7" fillId="2" borderId="2" xfId="0" applyFont="1" applyFill="1" applyBorder="1" applyAlignment="1" applyProtection="1">
      <alignment horizontal="left"/>
      <protection hidden="1"/>
    </xf>
    <xf numFmtId="0" fontId="7" fillId="2" borderId="3" xfId="0" applyFont="1" applyFill="1" applyBorder="1" applyAlignment="1" applyProtection="1">
      <alignment horizontal="left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9" borderId="0" xfId="0" applyFont="1" applyFill="1" applyAlignment="1" applyProtection="1">
      <alignment horizontal="right"/>
      <protection hidden="1"/>
    </xf>
    <xf numFmtId="0" fontId="0" fillId="9" borderId="0" xfId="0" applyFill="1" applyAlignment="1" applyProtection="1">
      <alignment horizontal="right"/>
      <protection hidden="1"/>
    </xf>
    <xf numFmtId="0" fontId="13" fillId="10" borderId="14" xfId="0" applyFont="1" applyFill="1" applyBorder="1" applyAlignment="1" applyProtection="1">
      <alignment horizontal="right"/>
      <protection hidden="1"/>
    </xf>
    <xf numFmtId="0" fontId="0" fillId="10" borderId="14" xfId="0" applyFill="1" applyBorder="1" applyAlignment="1" applyProtection="1">
      <alignment horizontal="right"/>
      <protection hidden="1"/>
    </xf>
    <xf numFmtId="0" fontId="28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>
                <a:solidFill>
                  <a:srgbClr val="FF0000"/>
                </a:solidFill>
              </a:rPr>
              <a:t>FALL</a:t>
            </a:r>
            <a:r>
              <a:rPr lang="de-CH" b="1" baseline="0">
                <a:solidFill>
                  <a:srgbClr val="FF0000"/>
                </a:solidFill>
              </a:rPr>
              <a:t> 1: FUNKTION Y =A+B*x</a:t>
            </a:r>
            <a:endParaRPr lang="de-CH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3.5455927225352277E-2"/>
          <c:y val="9.3097389558232935E-2"/>
          <c:w val="0.8882015473755186"/>
          <c:h val="0.8218747035385637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'FALL 1'!$D$6:$D$45</c:f>
              <c:numCache>
                <c:formatCode>General</c:formatCode>
                <c:ptCount val="40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2.5</c:v>
                </c:pt>
                <c:pt idx="4">
                  <c:v>4.5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1.5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'FALL 1'!$E$6:$E$45</c:f>
              <c:numCache>
                <c:formatCode>General</c:formatCode>
                <c:ptCount val="40"/>
                <c:pt idx="0">
                  <c:v>64</c:v>
                </c:pt>
                <c:pt idx="1">
                  <c:v>49</c:v>
                </c:pt>
                <c:pt idx="2">
                  <c:v>16</c:v>
                </c:pt>
                <c:pt idx="3">
                  <c:v>6.25</c:v>
                </c:pt>
                <c:pt idx="4">
                  <c:v>20.25</c:v>
                </c:pt>
                <c:pt idx="5">
                  <c:v>100</c:v>
                </c:pt>
                <c:pt idx="6">
                  <c:v>144</c:v>
                </c:pt>
                <c:pt idx="7">
                  <c:v>225</c:v>
                </c:pt>
                <c:pt idx="8">
                  <c:v>2.25</c:v>
                </c:pt>
                <c:pt idx="9">
                  <c:v>196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v>Messwerte</c:v>
                </c15:tx>
              </c15:filteredSeriesTitle>
            </c:ext>
            <c:ext xmlns:c16="http://schemas.microsoft.com/office/drawing/2014/chart" uri="{C3380CC4-5D6E-409C-BE32-E72D297353CC}">
              <c16:uniqueId val="{00000000-161F-4308-926B-436C67BF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5104"/>
        <c:axId val="383067264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'FALL 1'!$D$6:$D$45</c:f>
              <c:numCache>
                <c:formatCode>General</c:formatCode>
                <c:ptCount val="40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2.5</c:v>
                </c:pt>
                <c:pt idx="4">
                  <c:v>4.5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1.5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'FALL 1'!$F$6:$F$45</c:f>
              <c:numCache>
                <c:formatCode>General</c:formatCode>
                <c:ptCount val="40"/>
                <c:pt idx="0">
                  <c:v>84.757171999999997</c:v>
                </c:pt>
                <c:pt idx="1">
                  <c:v>68.209356999999997</c:v>
                </c:pt>
                <c:pt idx="2">
                  <c:v>18.565911999999997</c:v>
                </c:pt>
                <c:pt idx="3">
                  <c:v>-6.2558105000000026</c:v>
                </c:pt>
                <c:pt idx="4">
                  <c:v>26.839819500000004</c:v>
                </c:pt>
                <c:pt idx="5">
                  <c:v>117.852802</c:v>
                </c:pt>
                <c:pt idx="6">
                  <c:v>150.948432</c:v>
                </c:pt>
                <c:pt idx="7">
                  <c:v>200.59187699999998</c:v>
                </c:pt>
                <c:pt idx="8">
                  <c:v>-22.803625500000003</c:v>
                </c:pt>
                <c:pt idx="9">
                  <c:v>184.044062</c:v>
                </c:pt>
                <c:pt idx="10">
                  <c:v>-47.625348000000002</c:v>
                </c:pt>
                <c:pt idx="11">
                  <c:v>-47.625348000000002</c:v>
                </c:pt>
                <c:pt idx="12">
                  <c:v>-47.625348000000002</c:v>
                </c:pt>
                <c:pt idx="13">
                  <c:v>-47.625348000000002</c:v>
                </c:pt>
                <c:pt idx="14">
                  <c:v>-47.625348000000002</c:v>
                </c:pt>
                <c:pt idx="15">
                  <c:v>-47.625348000000002</c:v>
                </c:pt>
                <c:pt idx="16">
                  <c:v>-47.625348000000002</c:v>
                </c:pt>
                <c:pt idx="17">
                  <c:v>-47.625348000000002</c:v>
                </c:pt>
                <c:pt idx="18">
                  <c:v>-47.625348000000002</c:v>
                </c:pt>
                <c:pt idx="19">
                  <c:v>-47.625348000000002</c:v>
                </c:pt>
                <c:pt idx="20">
                  <c:v>-47.625348000000002</c:v>
                </c:pt>
                <c:pt idx="21">
                  <c:v>-47.625348000000002</c:v>
                </c:pt>
                <c:pt idx="22">
                  <c:v>-47.625348000000002</c:v>
                </c:pt>
                <c:pt idx="23">
                  <c:v>-47.625348000000002</c:v>
                </c:pt>
                <c:pt idx="24">
                  <c:v>-47.625348000000002</c:v>
                </c:pt>
                <c:pt idx="25">
                  <c:v>-47.625348000000002</c:v>
                </c:pt>
                <c:pt idx="26">
                  <c:v>-47.625348000000002</c:v>
                </c:pt>
                <c:pt idx="27">
                  <c:v>-47.625348000000002</c:v>
                </c:pt>
                <c:pt idx="28">
                  <c:v>-47.625348000000002</c:v>
                </c:pt>
                <c:pt idx="29">
                  <c:v>-47.625348000000002</c:v>
                </c:pt>
                <c:pt idx="30">
                  <c:v>-47.625348000000002</c:v>
                </c:pt>
                <c:pt idx="31">
                  <c:v>-47.625348000000002</c:v>
                </c:pt>
                <c:pt idx="32">
                  <c:v>-47.625348000000002</c:v>
                </c:pt>
                <c:pt idx="33">
                  <c:v>-47.625348000000002</c:v>
                </c:pt>
                <c:pt idx="34">
                  <c:v>-47.625348000000002</c:v>
                </c:pt>
                <c:pt idx="35">
                  <c:v>-47.625348000000002</c:v>
                </c:pt>
                <c:pt idx="36">
                  <c:v>-47.625348000000002</c:v>
                </c:pt>
                <c:pt idx="37">
                  <c:v>-47.625348000000002</c:v>
                </c:pt>
                <c:pt idx="38">
                  <c:v>-47.625348000000002</c:v>
                </c:pt>
                <c:pt idx="39">
                  <c:v>-47.625348000000002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v>Funktionsgerade</c:v>
                </c15:tx>
              </c15:filteredSeriesTitle>
            </c:ext>
            <c:ext xmlns:c16="http://schemas.microsoft.com/office/drawing/2014/chart" uri="{C3380CC4-5D6E-409C-BE32-E72D297353CC}">
              <c16:uniqueId val="{00000001-161F-4308-926B-436C67BF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5104"/>
        <c:axId val="383067264"/>
      </c:scatterChart>
      <c:valAx>
        <c:axId val="383075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67264"/>
        <c:crosses val="autoZero"/>
        <c:crossBetween val="midCat"/>
      </c:valAx>
      <c:valAx>
        <c:axId val="38306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51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b="1">
                <a:solidFill>
                  <a:srgbClr val="FF0000"/>
                </a:solidFill>
              </a:rPr>
              <a:t>FALL</a:t>
            </a:r>
            <a:r>
              <a:rPr lang="de-CH" b="1" baseline="0">
                <a:solidFill>
                  <a:srgbClr val="FF0000"/>
                </a:solidFill>
              </a:rPr>
              <a:t> 2: FUNKTION Y = A + B*lnIxI</a:t>
            </a:r>
            <a:endParaRPr lang="de-CH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8.1882159589864348E-2"/>
          <c:y val="0.10905349794238685"/>
          <c:w val="0.93888888888888888"/>
          <c:h val="0.78992314782937045"/>
        </c:manualLayout>
      </c:layout>
      <c:scatterChart>
        <c:scatterStyle val="lineMarker"/>
        <c:varyColors val="0"/>
        <c:ser>
          <c:idx val="0"/>
          <c:order val="0"/>
          <c:tx>
            <c:v>Messwerte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'FALL 2'!$D$6:$D$45</c:f>
              <c:numCache>
                <c:formatCode>General</c:formatCode>
                <c:ptCount val="40"/>
                <c:pt idx="0">
                  <c:v>2.0794415429298359</c:v>
                </c:pt>
                <c:pt idx="1">
                  <c:v>1.9459101504838847</c:v>
                </c:pt>
                <c:pt idx="2">
                  <c:v>1.3862943611198906</c:v>
                </c:pt>
                <c:pt idx="3">
                  <c:v>0.91629073187415511</c:v>
                </c:pt>
                <c:pt idx="4">
                  <c:v>1.5040773967762742</c:v>
                </c:pt>
                <c:pt idx="5">
                  <c:v>2.3025850929940459</c:v>
                </c:pt>
                <c:pt idx="6">
                  <c:v>2.4849066497880004</c:v>
                </c:pt>
                <c:pt idx="7">
                  <c:v>2.7080502011022101</c:v>
                </c:pt>
                <c:pt idx="8">
                  <c:v>0.40546510810816438</c:v>
                </c:pt>
                <c:pt idx="9">
                  <c:v>2.6390573296152584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'FALL 2'!$E$6:$E$45</c:f>
              <c:numCache>
                <c:formatCode>General</c:formatCode>
                <c:ptCount val="40"/>
                <c:pt idx="0">
                  <c:v>64</c:v>
                </c:pt>
                <c:pt idx="1">
                  <c:v>49</c:v>
                </c:pt>
                <c:pt idx="2">
                  <c:v>16</c:v>
                </c:pt>
                <c:pt idx="3">
                  <c:v>6.25</c:v>
                </c:pt>
                <c:pt idx="4">
                  <c:v>20.25</c:v>
                </c:pt>
                <c:pt idx="5">
                  <c:v>100</c:v>
                </c:pt>
                <c:pt idx="6">
                  <c:v>144</c:v>
                </c:pt>
                <c:pt idx="7">
                  <c:v>225</c:v>
                </c:pt>
                <c:pt idx="8">
                  <c:v>2.25</c:v>
                </c:pt>
                <c:pt idx="9">
                  <c:v>196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09-4FA3-8E8A-040B94C8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5888"/>
        <c:axId val="383077064"/>
      </c:scatterChart>
      <c:scatterChart>
        <c:scatterStyle val="smoothMarker"/>
        <c:varyColors val="0"/>
        <c:ser>
          <c:idx val="1"/>
          <c:order val="1"/>
          <c:tx>
            <c:v>Funktionsgerade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'FALL 2'!$D$6:$D$45</c:f>
              <c:numCache>
                <c:formatCode>General</c:formatCode>
                <c:ptCount val="40"/>
                <c:pt idx="0">
                  <c:v>2.0794415429298359</c:v>
                </c:pt>
                <c:pt idx="1">
                  <c:v>1.9459101504838847</c:v>
                </c:pt>
                <c:pt idx="2">
                  <c:v>1.3862943611198906</c:v>
                </c:pt>
                <c:pt idx="3">
                  <c:v>0.91629073187415511</c:v>
                </c:pt>
                <c:pt idx="4">
                  <c:v>1.5040773967762742</c:v>
                </c:pt>
                <c:pt idx="5">
                  <c:v>2.3025850929940459</c:v>
                </c:pt>
                <c:pt idx="6">
                  <c:v>2.4849066497880004</c:v>
                </c:pt>
                <c:pt idx="7">
                  <c:v>2.7080502011022101</c:v>
                </c:pt>
                <c:pt idx="8">
                  <c:v>0.40546510810816438</c:v>
                </c:pt>
                <c:pt idx="9">
                  <c:v>2.6390573296152584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'FALL 2'!$F$6:$F$45</c:f>
              <c:numCache>
                <c:formatCode>General</c:formatCode>
                <c:ptCount val="40"/>
                <c:pt idx="0">
                  <c:v>104.62164358381125</c:v>
                </c:pt>
                <c:pt idx="1">
                  <c:v>92.303049484702541</c:v>
                </c:pt>
                <c:pt idx="2">
                  <c:v>40.677138645663817</c:v>
                </c:pt>
                <c:pt idx="3">
                  <c:v>-2.6818335610380615</c:v>
                </c:pt>
                <c:pt idx="4">
                  <c:v>51.54290871991148</c:v>
                </c:pt>
                <c:pt idx="5">
                  <c:v>125.20717608462579</c:v>
                </c:pt>
                <c:pt idx="6">
                  <c:v>142.02678091703552</c:v>
                </c:pt>
                <c:pt idx="7">
                  <c:v>162.61231353316555</c:v>
                </c:pt>
                <c:pt idx="8">
                  <c:v>-49.806733551460212</c:v>
                </c:pt>
                <c:pt idx="9">
                  <c:v>156.24755417574525</c:v>
                </c:pt>
                <c:pt idx="10">
                  <c:v>-87.211871000000002</c:v>
                </c:pt>
                <c:pt idx="11">
                  <c:v>-87.211871000000002</c:v>
                </c:pt>
                <c:pt idx="12">
                  <c:v>-87.211871000000002</c:v>
                </c:pt>
                <c:pt idx="13">
                  <c:v>-87.211871000000002</c:v>
                </c:pt>
                <c:pt idx="14">
                  <c:v>-87.211871000000002</c:v>
                </c:pt>
                <c:pt idx="15">
                  <c:v>-87.211871000000002</c:v>
                </c:pt>
                <c:pt idx="16">
                  <c:v>-87.211871000000002</c:v>
                </c:pt>
                <c:pt idx="17">
                  <c:v>-87.211871000000002</c:v>
                </c:pt>
                <c:pt idx="18">
                  <c:v>-87.211871000000002</c:v>
                </c:pt>
                <c:pt idx="19">
                  <c:v>-87.211871000000002</c:v>
                </c:pt>
                <c:pt idx="20">
                  <c:v>-87.211871000000002</c:v>
                </c:pt>
                <c:pt idx="21">
                  <c:v>-87.211871000000002</c:v>
                </c:pt>
                <c:pt idx="22">
                  <c:v>-87.211871000000002</c:v>
                </c:pt>
                <c:pt idx="23">
                  <c:v>-87.211871000000002</c:v>
                </c:pt>
                <c:pt idx="24">
                  <c:v>-87.211871000000002</c:v>
                </c:pt>
                <c:pt idx="25">
                  <c:v>-87.211871000000002</c:v>
                </c:pt>
                <c:pt idx="26">
                  <c:v>-87.211871000000002</c:v>
                </c:pt>
                <c:pt idx="27">
                  <c:v>-87.211871000000002</c:v>
                </c:pt>
                <c:pt idx="28">
                  <c:v>-87.211871000000002</c:v>
                </c:pt>
                <c:pt idx="29">
                  <c:v>-87.211871000000002</c:v>
                </c:pt>
                <c:pt idx="30">
                  <c:v>-87.211871000000002</c:v>
                </c:pt>
                <c:pt idx="31">
                  <c:v>-87.211871000000002</c:v>
                </c:pt>
                <c:pt idx="32">
                  <c:v>-87.211871000000002</c:v>
                </c:pt>
                <c:pt idx="33">
                  <c:v>-87.211871000000002</c:v>
                </c:pt>
                <c:pt idx="34">
                  <c:v>-87.211871000000002</c:v>
                </c:pt>
                <c:pt idx="35">
                  <c:v>-87.211871000000002</c:v>
                </c:pt>
                <c:pt idx="36">
                  <c:v>-87.211871000000002</c:v>
                </c:pt>
                <c:pt idx="37">
                  <c:v>-87.211871000000002</c:v>
                </c:pt>
                <c:pt idx="38">
                  <c:v>-87.211871000000002</c:v>
                </c:pt>
                <c:pt idx="39">
                  <c:v>-87.211871000000002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09-4FA3-8E8A-040B94C87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5888"/>
        <c:axId val="383077064"/>
      </c:scatterChart>
      <c:valAx>
        <c:axId val="38307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7064"/>
        <c:crosses val="autoZero"/>
        <c:crossBetween val="midCat"/>
      </c:valAx>
      <c:valAx>
        <c:axId val="383077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5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FALL</a:t>
            </a:r>
            <a:r>
              <a:rPr lang="en-US" b="1" baseline="0">
                <a:solidFill>
                  <a:srgbClr val="FF0000"/>
                </a:solidFill>
              </a:rPr>
              <a:t> 5: Y = A+B*[lnIlnIxII]</a:t>
            </a:r>
            <a:endParaRPr lang="en-US" b="1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097384378676805E-2"/>
          <c:y val="9.9482469486800756E-2"/>
          <c:w val="0.90349300087489059"/>
          <c:h val="0.7358273269437933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'FALL 5'!$D$6:$D$45</c:f>
              <c:numCache>
                <c:formatCode>General</c:formatCode>
                <c:ptCount val="40"/>
                <c:pt idx="0">
                  <c:v>0.73210537926014541</c:v>
                </c:pt>
                <c:pt idx="1">
                  <c:v>0.66573715190378169</c:v>
                </c:pt>
                <c:pt idx="2">
                  <c:v>0.32665229327827383</c:v>
                </c:pt>
                <c:pt idx="3">
                  <c:v>-8.7377919349881192E-2</c:v>
                </c:pt>
                <c:pt idx="4">
                  <c:v>0.40819445920621489</c:v>
                </c:pt>
                <c:pt idx="5">
                  <c:v>0.83403678816162974</c:v>
                </c:pt>
                <c:pt idx="6">
                  <c:v>0.91023844692576605</c:v>
                </c:pt>
                <c:pt idx="7">
                  <c:v>0.99623135473597912</c:v>
                </c:pt>
                <c:pt idx="8">
                  <c:v>-0.90255605448210952</c:v>
                </c:pt>
                <c:pt idx="9">
                  <c:v>0.97042448785819069</c:v>
                </c:pt>
                <c:pt idx="10">
                  <c:v>3.6786421961512406E-5</c:v>
                </c:pt>
                <c:pt idx="11">
                  <c:v>3.6786421961512406E-5</c:v>
                </c:pt>
                <c:pt idx="12">
                  <c:v>3.6786421961512406E-5</c:v>
                </c:pt>
                <c:pt idx="13">
                  <c:v>3.6786421961512406E-5</c:v>
                </c:pt>
                <c:pt idx="14">
                  <c:v>3.6786421961512406E-5</c:v>
                </c:pt>
                <c:pt idx="15">
                  <c:v>3.6786421961512406E-5</c:v>
                </c:pt>
                <c:pt idx="16">
                  <c:v>3.6786421961512406E-5</c:v>
                </c:pt>
                <c:pt idx="17">
                  <c:v>3.6786421961512406E-5</c:v>
                </c:pt>
                <c:pt idx="18">
                  <c:v>3.6786421961512406E-5</c:v>
                </c:pt>
                <c:pt idx="19">
                  <c:v>3.6786421961512406E-5</c:v>
                </c:pt>
                <c:pt idx="20">
                  <c:v>3.6786421961512406E-5</c:v>
                </c:pt>
                <c:pt idx="21">
                  <c:v>3.6786421961512406E-5</c:v>
                </c:pt>
                <c:pt idx="22">
                  <c:v>3.6786421961512406E-5</c:v>
                </c:pt>
                <c:pt idx="23">
                  <c:v>3.6786421961512406E-5</c:v>
                </c:pt>
                <c:pt idx="24">
                  <c:v>3.6786421961512406E-5</c:v>
                </c:pt>
                <c:pt idx="25">
                  <c:v>3.6786421961512406E-5</c:v>
                </c:pt>
                <c:pt idx="26">
                  <c:v>3.6786421961512406E-5</c:v>
                </c:pt>
                <c:pt idx="27">
                  <c:v>3.6786421961512406E-5</c:v>
                </c:pt>
                <c:pt idx="28">
                  <c:v>3.6786421961512406E-5</c:v>
                </c:pt>
                <c:pt idx="29">
                  <c:v>3.6786421961512406E-5</c:v>
                </c:pt>
                <c:pt idx="30">
                  <c:v>3.6786421961512406E-5</c:v>
                </c:pt>
                <c:pt idx="31">
                  <c:v>3.6786421961512406E-5</c:v>
                </c:pt>
                <c:pt idx="32">
                  <c:v>3.6786421961512406E-5</c:v>
                </c:pt>
                <c:pt idx="33">
                  <c:v>3.6786421961512406E-5</c:v>
                </c:pt>
                <c:pt idx="34">
                  <c:v>3.6786421961512406E-5</c:v>
                </c:pt>
                <c:pt idx="35">
                  <c:v>3.6786421961512406E-5</c:v>
                </c:pt>
                <c:pt idx="36">
                  <c:v>3.6786421961512406E-5</c:v>
                </c:pt>
                <c:pt idx="37">
                  <c:v>3.6786421961512406E-5</c:v>
                </c:pt>
                <c:pt idx="38">
                  <c:v>3.6786421961512406E-5</c:v>
                </c:pt>
                <c:pt idx="39">
                  <c:v>3.6786421961512406E-5</c:v>
                </c:pt>
              </c:numCache>
            </c:numRef>
          </c:xVal>
          <c:yVal>
            <c:numRef>
              <c:f>'FALL 5'!$E$6:$E$45</c:f>
              <c:numCache>
                <c:formatCode>General</c:formatCode>
                <c:ptCount val="40"/>
                <c:pt idx="0">
                  <c:v>64</c:v>
                </c:pt>
                <c:pt idx="1">
                  <c:v>49</c:v>
                </c:pt>
                <c:pt idx="2">
                  <c:v>16</c:v>
                </c:pt>
                <c:pt idx="3">
                  <c:v>6.25</c:v>
                </c:pt>
                <c:pt idx="4">
                  <c:v>20.25</c:v>
                </c:pt>
                <c:pt idx="5">
                  <c:v>100</c:v>
                </c:pt>
                <c:pt idx="6">
                  <c:v>144</c:v>
                </c:pt>
                <c:pt idx="7">
                  <c:v>225</c:v>
                </c:pt>
                <c:pt idx="8">
                  <c:v>2.25</c:v>
                </c:pt>
                <c:pt idx="9">
                  <c:v>196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47-4565-AF25-1BAB64183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7848"/>
        <c:axId val="383066088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'FALL 5'!$D$6:$D$45</c:f>
              <c:numCache>
                <c:formatCode>General</c:formatCode>
                <c:ptCount val="40"/>
                <c:pt idx="0">
                  <c:v>0.73210537926014541</c:v>
                </c:pt>
                <c:pt idx="1">
                  <c:v>0.66573715190378169</c:v>
                </c:pt>
                <c:pt idx="2">
                  <c:v>0.32665229327827383</c:v>
                </c:pt>
                <c:pt idx="3">
                  <c:v>-8.7377919349881192E-2</c:v>
                </c:pt>
                <c:pt idx="4">
                  <c:v>0.40819445920621489</c:v>
                </c:pt>
                <c:pt idx="5">
                  <c:v>0.83403678816162974</c:v>
                </c:pt>
                <c:pt idx="6">
                  <c:v>0.91023844692576605</c:v>
                </c:pt>
                <c:pt idx="7">
                  <c:v>0.99623135473597912</c:v>
                </c:pt>
                <c:pt idx="8">
                  <c:v>-0.90255605448210952</c:v>
                </c:pt>
                <c:pt idx="9">
                  <c:v>0.97042448785819069</c:v>
                </c:pt>
                <c:pt idx="10">
                  <c:v>3.6786421961512406E-5</c:v>
                </c:pt>
                <c:pt idx="11">
                  <c:v>3.6786421961512406E-5</c:v>
                </c:pt>
                <c:pt idx="12">
                  <c:v>3.6786421961512406E-5</c:v>
                </c:pt>
                <c:pt idx="13">
                  <c:v>3.6786421961512406E-5</c:v>
                </c:pt>
                <c:pt idx="14">
                  <c:v>3.6786421961512406E-5</c:v>
                </c:pt>
                <c:pt idx="15">
                  <c:v>3.6786421961512406E-5</c:v>
                </c:pt>
                <c:pt idx="16">
                  <c:v>3.6786421961512406E-5</c:v>
                </c:pt>
                <c:pt idx="17">
                  <c:v>3.6786421961512406E-5</c:v>
                </c:pt>
                <c:pt idx="18">
                  <c:v>3.6786421961512406E-5</c:v>
                </c:pt>
                <c:pt idx="19">
                  <c:v>3.6786421961512406E-5</c:v>
                </c:pt>
                <c:pt idx="20">
                  <c:v>3.6786421961512406E-5</c:v>
                </c:pt>
                <c:pt idx="21">
                  <c:v>3.6786421961512406E-5</c:v>
                </c:pt>
                <c:pt idx="22">
                  <c:v>3.6786421961512406E-5</c:v>
                </c:pt>
                <c:pt idx="23">
                  <c:v>3.6786421961512406E-5</c:v>
                </c:pt>
                <c:pt idx="24">
                  <c:v>3.6786421961512406E-5</c:v>
                </c:pt>
                <c:pt idx="25">
                  <c:v>3.6786421961512406E-5</c:v>
                </c:pt>
                <c:pt idx="26">
                  <c:v>3.6786421961512406E-5</c:v>
                </c:pt>
                <c:pt idx="27">
                  <c:v>3.6786421961512406E-5</c:v>
                </c:pt>
                <c:pt idx="28">
                  <c:v>3.6786421961512406E-5</c:v>
                </c:pt>
                <c:pt idx="29">
                  <c:v>3.6786421961512406E-5</c:v>
                </c:pt>
                <c:pt idx="30">
                  <c:v>3.6786421961512406E-5</c:v>
                </c:pt>
                <c:pt idx="31">
                  <c:v>3.6786421961512406E-5</c:v>
                </c:pt>
                <c:pt idx="32">
                  <c:v>3.6786421961512406E-5</c:v>
                </c:pt>
                <c:pt idx="33">
                  <c:v>3.6786421961512406E-5</c:v>
                </c:pt>
                <c:pt idx="34">
                  <c:v>3.6786421961512406E-5</c:v>
                </c:pt>
                <c:pt idx="35">
                  <c:v>3.6786421961512406E-5</c:v>
                </c:pt>
                <c:pt idx="36">
                  <c:v>3.6786421961512406E-5</c:v>
                </c:pt>
                <c:pt idx="37">
                  <c:v>3.6786421961512406E-5</c:v>
                </c:pt>
                <c:pt idx="38">
                  <c:v>3.6786421961512406E-5</c:v>
                </c:pt>
                <c:pt idx="39">
                  <c:v>3.6786421961512406E-5</c:v>
                </c:pt>
              </c:numCache>
            </c:numRef>
          </c:xVal>
          <c:yVal>
            <c:numRef>
              <c:f>'FALL 5'!$F$6:$F$45</c:f>
              <c:numCache>
                <c:formatCode>General</c:formatCode>
                <c:ptCount val="40"/>
                <c:pt idx="0">
                  <c:v>107.10559865239537</c:v>
                </c:pt>
                <c:pt idx="1">
                  <c:v>100.42300785622822</c:v>
                </c:pt>
                <c:pt idx="2">
                  <c:v>66.280686362490428</c:v>
                </c:pt>
                <c:pt idx="3">
                  <c:v>24.592146552804845</c:v>
                </c:pt>
                <c:pt idx="4">
                  <c:v>74.491135085245773</c:v>
                </c:pt>
                <c:pt idx="5">
                  <c:v>117.36903225757354</c:v>
                </c:pt>
                <c:pt idx="6">
                  <c:v>125.04174740748419</c:v>
                </c:pt>
                <c:pt idx="7">
                  <c:v>133.7003395856747</c:v>
                </c:pt>
                <c:pt idx="8">
                  <c:v>-57.487820323830256</c:v>
                </c:pt>
                <c:pt idx="9">
                  <c:v>131.10185627604199</c:v>
                </c:pt>
                <c:pt idx="10">
                  <c:v>33.393899010407026</c:v>
                </c:pt>
                <c:pt idx="11">
                  <c:v>33.393899010407026</c:v>
                </c:pt>
                <c:pt idx="12">
                  <c:v>33.393899010407026</c:v>
                </c:pt>
                <c:pt idx="13">
                  <c:v>33.393899010407026</c:v>
                </c:pt>
                <c:pt idx="14">
                  <c:v>33.393899010407026</c:v>
                </c:pt>
                <c:pt idx="15">
                  <c:v>33.393899010407026</c:v>
                </c:pt>
                <c:pt idx="16">
                  <c:v>33.393899010407026</c:v>
                </c:pt>
                <c:pt idx="17">
                  <c:v>33.393899010407026</c:v>
                </c:pt>
                <c:pt idx="18">
                  <c:v>33.393899010407026</c:v>
                </c:pt>
                <c:pt idx="19">
                  <c:v>33.393899010407026</c:v>
                </c:pt>
                <c:pt idx="20">
                  <c:v>33.393899010407026</c:v>
                </c:pt>
                <c:pt idx="21">
                  <c:v>33.393899010407026</c:v>
                </c:pt>
                <c:pt idx="22">
                  <c:v>33.393899010407026</c:v>
                </c:pt>
                <c:pt idx="23">
                  <c:v>33.393899010407026</c:v>
                </c:pt>
                <c:pt idx="24">
                  <c:v>33.393899010407026</c:v>
                </c:pt>
                <c:pt idx="25">
                  <c:v>33.393899010407026</c:v>
                </c:pt>
                <c:pt idx="26">
                  <c:v>33.393899010407026</c:v>
                </c:pt>
                <c:pt idx="27">
                  <c:v>33.393899010407026</c:v>
                </c:pt>
                <c:pt idx="28">
                  <c:v>33.393899010407026</c:v>
                </c:pt>
                <c:pt idx="29">
                  <c:v>33.393899010407026</c:v>
                </c:pt>
                <c:pt idx="30">
                  <c:v>33.393899010407026</c:v>
                </c:pt>
                <c:pt idx="31">
                  <c:v>33.393899010407026</c:v>
                </c:pt>
                <c:pt idx="32">
                  <c:v>33.393899010407026</c:v>
                </c:pt>
                <c:pt idx="33">
                  <c:v>33.393899010407026</c:v>
                </c:pt>
                <c:pt idx="34">
                  <c:v>33.393899010407026</c:v>
                </c:pt>
                <c:pt idx="35">
                  <c:v>33.393899010407026</c:v>
                </c:pt>
                <c:pt idx="36">
                  <c:v>33.393899010407026</c:v>
                </c:pt>
                <c:pt idx="37">
                  <c:v>33.393899010407026</c:v>
                </c:pt>
                <c:pt idx="38">
                  <c:v>33.393899010407026</c:v>
                </c:pt>
                <c:pt idx="39">
                  <c:v>33.393899010407026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847-4565-AF25-1BAB64183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7848"/>
        <c:axId val="383066088"/>
      </c:scatterChart>
      <c:valAx>
        <c:axId val="383077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66088"/>
        <c:crosses val="autoZero"/>
        <c:crossBetween val="midCat"/>
      </c:valAx>
      <c:valAx>
        <c:axId val="383066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7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4570676079283194"/>
          <c:y val="0.88333759055858496"/>
          <c:w val="0.50375417469101191"/>
          <c:h val="9.32842349930139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>
                <a:solidFill>
                  <a:srgbClr val="FF0000"/>
                </a:solidFill>
              </a:rPr>
              <a:t>FALL</a:t>
            </a:r>
            <a:r>
              <a:rPr lang="de-CH" baseline="0">
                <a:solidFill>
                  <a:srgbClr val="FF0000"/>
                </a:solidFill>
              </a:rPr>
              <a:t> 7: FUNKTION Y = A*e^(B*x) </a:t>
            </a:r>
            <a:endParaRPr lang="de-CH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Messwerte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'FALL 7'!$D$6:$D$45</c:f>
              <c:numCache>
                <c:formatCode>General</c:formatCode>
                <c:ptCount val="40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2.5</c:v>
                </c:pt>
                <c:pt idx="4">
                  <c:v>4.5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1.5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'FALL 7'!$E$6:$E$45</c:f>
              <c:numCache>
                <c:formatCode>General</c:formatCode>
                <c:ptCount val="40"/>
                <c:pt idx="0">
                  <c:v>4.1588830833596715</c:v>
                </c:pt>
                <c:pt idx="1">
                  <c:v>3.8918202981106265</c:v>
                </c:pt>
                <c:pt idx="2">
                  <c:v>2.7725887222397811</c:v>
                </c:pt>
                <c:pt idx="3">
                  <c:v>1.8325814637483102</c:v>
                </c:pt>
                <c:pt idx="4">
                  <c:v>3.0081547935525483</c:v>
                </c:pt>
                <c:pt idx="5">
                  <c:v>4.6051701859880918</c:v>
                </c:pt>
                <c:pt idx="6">
                  <c:v>4.9698132995760007</c:v>
                </c:pt>
                <c:pt idx="7">
                  <c:v>5.4161004022044201</c:v>
                </c:pt>
                <c:pt idx="8">
                  <c:v>0.81093021621632877</c:v>
                </c:pt>
                <c:pt idx="9">
                  <c:v>5.2781146592305168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47-4E3D-8B0D-E4B9C23E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1576"/>
        <c:axId val="383076280"/>
      </c:scatterChart>
      <c:scatterChart>
        <c:scatterStyle val="smoothMarker"/>
        <c:varyColors val="0"/>
        <c:ser>
          <c:idx val="1"/>
          <c:order val="1"/>
          <c:tx>
            <c:v>Funktionsgerade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'FALL 7'!$D$6:$D$45</c:f>
              <c:numCache>
                <c:formatCode>General</c:formatCode>
                <c:ptCount val="40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2.5</c:v>
                </c:pt>
                <c:pt idx="4">
                  <c:v>4.5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1.5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'FALL 7'!$F$6:$F$45</c:f>
              <c:numCache>
                <c:formatCode>General</c:formatCode>
                <c:ptCount val="40"/>
                <c:pt idx="0">
                  <c:v>3.7204065682100498</c:v>
                </c:pt>
                <c:pt idx="1">
                  <c:v>3.4138015680362397</c:v>
                </c:pt>
                <c:pt idx="2">
                  <c:v>2.4939865675148098</c:v>
                </c:pt>
                <c:pt idx="3">
                  <c:v>2.0340790672540949</c:v>
                </c:pt>
                <c:pt idx="4">
                  <c:v>2.6472890676017151</c:v>
                </c:pt>
                <c:pt idx="5">
                  <c:v>4.3336165685576704</c:v>
                </c:pt>
                <c:pt idx="6">
                  <c:v>4.9468265689052897</c:v>
                </c:pt>
                <c:pt idx="7">
                  <c:v>5.8666415694267204</c:v>
                </c:pt>
                <c:pt idx="8">
                  <c:v>1.7274740670802851</c:v>
                </c:pt>
                <c:pt idx="9">
                  <c:v>5.5600365692529099</c:v>
                </c:pt>
                <c:pt idx="10">
                  <c:v>1.2675665668195701</c:v>
                </c:pt>
                <c:pt idx="11">
                  <c:v>1.2675665668195701</c:v>
                </c:pt>
                <c:pt idx="12">
                  <c:v>1.2675665668195701</c:v>
                </c:pt>
                <c:pt idx="13">
                  <c:v>1.2675665668195701</c:v>
                </c:pt>
                <c:pt idx="14">
                  <c:v>1.2675665668195701</c:v>
                </c:pt>
                <c:pt idx="15">
                  <c:v>1.2675665668195701</c:v>
                </c:pt>
                <c:pt idx="16">
                  <c:v>1.2675665668195701</c:v>
                </c:pt>
                <c:pt idx="17">
                  <c:v>1.2675665668195701</c:v>
                </c:pt>
                <c:pt idx="18">
                  <c:v>1.2675665668195701</c:v>
                </c:pt>
                <c:pt idx="19">
                  <c:v>1.2675665668195701</c:v>
                </c:pt>
                <c:pt idx="20">
                  <c:v>1.2675665668195701</c:v>
                </c:pt>
                <c:pt idx="21">
                  <c:v>1.2675665668195701</c:v>
                </c:pt>
                <c:pt idx="22">
                  <c:v>1.2675665668195701</c:v>
                </c:pt>
                <c:pt idx="23">
                  <c:v>1.2675665668195701</c:v>
                </c:pt>
                <c:pt idx="24">
                  <c:v>1.2675665668195701</c:v>
                </c:pt>
                <c:pt idx="25">
                  <c:v>1.2675665668195701</c:v>
                </c:pt>
                <c:pt idx="26">
                  <c:v>1.2675665668195701</c:v>
                </c:pt>
                <c:pt idx="27">
                  <c:v>1.2675665668195701</c:v>
                </c:pt>
                <c:pt idx="28">
                  <c:v>1.2675665668195701</c:v>
                </c:pt>
                <c:pt idx="29">
                  <c:v>1.2675665668195701</c:v>
                </c:pt>
                <c:pt idx="30">
                  <c:v>1.2675665668195701</c:v>
                </c:pt>
                <c:pt idx="31">
                  <c:v>1.2675665668195701</c:v>
                </c:pt>
                <c:pt idx="32">
                  <c:v>1.2675665668195701</c:v>
                </c:pt>
                <c:pt idx="33">
                  <c:v>1.2675665668195701</c:v>
                </c:pt>
                <c:pt idx="34">
                  <c:v>1.2675665668195701</c:v>
                </c:pt>
                <c:pt idx="35">
                  <c:v>1.2675665668195701</c:v>
                </c:pt>
                <c:pt idx="36">
                  <c:v>1.2675665668195701</c:v>
                </c:pt>
                <c:pt idx="37">
                  <c:v>1.2675665668195701</c:v>
                </c:pt>
                <c:pt idx="38">
                  <c:v>1.2675665668195701</c:v>
                </c:pt>
                <c:pt idx="39">
                  <c:v>1.2675665668195701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47-4E3D-8B0D-E4B9C23E2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1576"/>
        <c:axId val="383076280"/>
      </c:scatterChart>
      <c:valAx>
        <c:axId val="383071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6280"/>
        <c:crosses val="autoZero"/>
        <c:crossBetween val="midCat"/>
      </c:valAx>
      <c:valAx>
        <c:axId val="38307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1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>
                <a:solidFill>
                  <a:srgbClr val="FF0000"/>
                </a:solidFill>
              </a:rPr>
              <a:t>FALL</a:t>
            </a:r>
            <a:r>
              <a:rPr lang="de-CH" baseline="0">
                <a:solidFill>
                  <a:srgbClr val="FF0000"/>
                </a:solidFill>
              </a:rPr>
              <a:t> 8: FUNKTION Y = e^[A*e^(B*x)]</a:t>
            </a:r>
            <a:endParaRPr lang="de-CH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2.6487053258036099E-2"/>
          <c:y val="8.7188528443817595E-2"/>
          <c:w val="0.95710181670221373"/>
          <c:h val="0.8045054399934845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'FALL 8'!$D$6:$D$45</c:f>
              <c:numCache>
                <c:formatCode>General</c:formatCode>
                <c:ptCount val="40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2.5</c:v>
                </c:pt>
                <c:pt idx="4">
                  <c:v>4.5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1.5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'FALL 8'!$E$6:$E$45</c:f>
              <c:numCache>
                <c:formatCode>General</c:formatCode>
                <c:ptCount val="40"/>
                <c:pt idx="0">
                  <c:v>1.4252465490220925</c:v>
                </c:pt>
                <c:pt idx="1">
                  <c:v>1.3588769916626078</c:v>
                </c:pt>
                <c:pt idx="2">
                  <c:v>1.0197814427924372</c:v>
                </c:pt>
                <c:pt idx="3">
                  <c:v>0.60572561750004339</c:v>
                </c:pt>
                <c:pt idx="4">
                  <c:v>1.1013268670276919</c:v>
                </c:pt>
                <c:pt idx="5">
                  <c:v>1.5271796260250483</c:v>
                </c:pt>
                <c:pt idx="6">
                  <c:v>1.6033822740650039</c:v>
                </c:pt>
                <c:pt idx="7">
                  <c:v>1.6893760735934</c:v>
                </c:pt>
                <c:pt idx="8">
                  <c:v>-0.20957322035119391</c:v>
                </c:pt>
                <c:pt idx="9">
                  <c:v>1.6635689619339744</c:v>
                </c:pt>
                <c:pt idx="10">
                  <c:v>3.6619069328044363E-8</c:v>
                </c:pt>
                <c:pt idx="11">
                  <c:v>3.6619069328044363E-8</c:v>
                </c:pt>
                <c:pt idx="12">
                  <c:v>3.6619069328044363E-8</c:v>
                </c:pt>
                <c:pt idx="13">
                  <c:v>3.6619069328044363E-8</c:v>
                </c:pt>
                <c:pt idx="14">
                  <c:v>3.6619069328044363E-8</c:v>
                </c:pt>
                <c:pt idx="15">
                  <c:v>3.6619069328044363E-8</c:v>
                </c:pt>
                <c:pt idx="16">
                  <c:v>3.6619069328044363E-8</c:v>
                </c:pt>
                <c:pt idx="17">
                  <c:v>3.6619069328044363E-8</c:v>
                </c:pt>
                <c:pt idx="18">
                  <c:v>3.6619069328044363E-8</c:v>
                </c:pt>
                <c:pt idx="19">
                  <c:v>3.6619069328044363E-8</c:v>
                </c:pt>
                <c:pt idx="20">
                  <c:v>3.6619069328044363E-8</c:v>
                </c:pt>
                <c:pt idx="21">
                  <c:v>3.6619069328044363E-8</c:v>
                </c:pt>
                <c:pt idx="22">
                  <c:v>3.6619069328044363E-8</c:v>
                </c:pt>
                <c:pt idx="23">
                  <c:v>3.6619069328044363E-8</c:v>
                </c:pt>
                <c:pt idx="24">
                  <c:v>3.6619069328044363E-8</c:v>
                </c:pt>
                <c:pt idx="25">
                  <c:v>3.6619069328044363E-8</c:v>
                </c:pt>
                <c:pt idx="26">
                  <c:v>3.6619069328044363E-8</c:v>
                </c:pt>
                <c:pt idx="27">
                  <c:v>3.6619069328044363E-8</c:v>
                </c:pt>
                <c:pt idx="28">
                  <c:v>3.6619069328044363E-8</c:v>
                </c:pt>
                <c:pt idx="29">
                  <c:v>3.6619069328044363E-8</c:v>
                </c:pt>
                <c:pt idx="30">
                  <c:v>3.6619069328044363E-8</c:v>
                </c:pt>
                <c:pt idx="31">
                  <c:v>3.6619069328044363E-8</c:v>
                </c:pt>
                <c:pt idx="32">
                  <c:v>3.6619069328044363E-8</c:v>
                </c:pt>
                <c:pt idx="33">
                  <c:v>3.6619069328044363E-8</c:v>
                </c:pt>
                <c:pt idx="34">
                  <c:v>3.6619069328044363E-8</c:v>
                </c:pt>
                <c:pt idx="35">
                  <c:v>3.6619069328044363E-8</c:v>
                </c:pt>
                <c:pt idx="36">
                  <c:v>3.6619069328044363E-8</c:v>
                </c:pt>
                <c:pt idx="37">
                  <c:v>3.6619069328044363E-8</c:v>
                </c:pt>
                <c:pt idx="38">
                  <c:v>3.6619069328044363E-8</c:v>
                </c:pt>
                <c:pt idx="39">
                  <c:v>3.6619069328044363E-8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37-4E94-AF75-649326A6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0008"/>
        <c:axId val="383071968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'FALL 8'!$D$6:$D$45</c:f>
              <c:numCache>
                <c:formatCode>General</c:formatCode>
                <c:ptCount val="40"/>
                <c:pt idx="0">
                  <c:v>8</c:v>
                </c:pt>
                <c:pt idx="1">
                  <c:v>7</c:v>
                </c:pt>
                <c:pt idx="2">
                  <c:v>4</c:v>
                </c:pt>
                <c:pt idx="3">
                  <c:v>2.5</c:v>
                </c:pt>
                <c:pt idx="4">
                  <c:v>4.5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1.5</c:v>
                </c:pt>
                <c:pt idx="9">
                  <c:v>14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xVal>
          <c:yVal>
            <c:numRef>
              <c:f>'FALL 8'!$F$6:$F$45</c:f>
              <c:numCache>
                <c:formatCode>General</c:formatCode>
                <c:ptCount val="40"/>
                <c:pt idx="0">
                  <c:v>1.1943190128879035</c:v>
                </c:pt>
                <c:pt idx="1">
                  <c:v>1.0888600128281203</c:v>
                </c:pt>
                <c:pt idx="2">
                  <c:v>0.77248301264877062</c:v>
                </c:pt>
                <c:pt idx="3">
                  <c:v>0.61429451255909617</c:v>
                </c:pt>
                <c:pt idx="4">
                  <c:v>0.82521251267866236</c:v>
                </c:pt>
                <c:pt idx="5">
                  <c:v>1.4052370130074698</c:v>
                </c:pt>
                <c:pt idx="6">
                  <c:v>1.6161550131270364</c:v>
                </c:pt>
                <c:pt idx="7">
                  <c:v>1.9325320133063859</c:v>
                </c:pt>
                <c:pt idx="8">
                  <c:v>0.5088355124993128</c:v>
                </c:pt>
                <c:pt idx="9">
                  <c:v>1.8270730132466027</c:v>
                </c:pt>
                <c:pt idx="10">
                  <c:v>0.35064701240963791</c:v>
                </c:pt>
                <c:pt idx="11">
                  <c:v>0.35064701240963791</c:v>
                </c:pt>
                <c:pt idx="12">
                  <c:v>0.35064701240963791</c:v>
                </c:pt>
                <c:pt idx="13">
                  <c:v>0.35064701240963791</c:v>
                </c:pt>
                <c:pt idx="14">
                  <c:v>0.35064701240963791</c:v>
                </c:pt>
                <c:pt idx="15">
                  <c:v>0.35064701240963791</c:v>
                </c:pt>
                <c:pt idx="16">
                  <c:v>0.35064701240963791</c:v>
                </c:pt>
                <c:pt idx="17">
                  <c:v>0.35064701240963791</c:v>
                </c:pt>
                <c:pt idx="18">
                  <c:v>0.35064701240963791</c:v>
                </c:pt>
                <c:pt idx="19">
                  <c:v>0.35064701240963791</c:v>
                </c:pt>
                <c:pt idx="20">
                  <c:v>0.35064701240963791</c:v>
                </c:pt>
                <c:pt idx="21">
                  <c:v>0.35064701240963791</c:v>
                </c:pt>
                <c:pt idx="22">
                  <c:v>0.35064701240963791</c:v>
                </c:pt>
                <c:pt idx="23">
                  <c:v>0.35064701240963791</c:v>
                </c:pt>
                <c:pt idx="24">
                  <c:v>0.35064701240963791</c:v>
                </c:pt>
                <c:pt idx="25">
                  <c:v>0.35064701240963791</c:v>
                </c:pt>
                <c:pt idx="26">
                  <c:v>0.35064701240963791</c:v>
                </c:pt>
                <c:pt idx="27">
                  <c:v>0.35064701240963791</c:v>
                </c:pt>
                <c:pt idx="28">
                  <c:v>0.35064701240963791</c:v>
                </c:pt>
                <c:pt idx="29">
                  <c:v>0.35064701240963791</c:v>
                </c:pt>
                <c:pt idx="30">
                  <c:v>0.35064701240963791</c:v>
                </c:pt>
                <c:pt idx="31">
                  <c:v>0.35064701240963791</c:v>
                </c:pt>
                <c:pt idx="32">
                  <c:v>0.35064701240963791</c:v>
                </c:pt>
                <c:pt idx="33">
                  <c:v>0.35064701240963791</c:v>
                </c:pt>
                <c:pt idx="34">
                  <c:v>0.35064701240963791</c:v>
                </c:pt>
                <c:pt idx="35">
                  <c:v>0.35064701240963791</c:v>
                </c:pt>
                <c:pt idx="36">
                  <c:v>0.35064701240963791</c:v>
                </c:pt>
                <c:pt idx="37">
                  <c:v>0.35064701240963791</c:v>
                </c:pt>
                <c:pt idx="38">
                  <c:v>0.35064701240963791</c:v>
                </c:pt>
                <c:pt idx="39">
                  <c:v>0.35064701240963791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37-4E94-AF75-649326A6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0008"/>
        <c:axId val="383071968"/>
      </c:scatterChart>
      <c:valAx>
        <c:axId val="383070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1968"/>
        <c:crosses val="autoZero"/>
        <c:crossBetween val="midCat"/>
      </c:valAx>
      <c:valAx>
        <c:axId val="3830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0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>
                <a:solidFill>
                  <a:srgbClr val="FF0000"/>
                </a:solidFill>
              </a:rPr>
              <a:t>FALL</a:t>
            </a:r>
            <a:r>
              <a:rPr lang="de-CH" baseline="0">
                <a:solidFill>
                  <a:srgbClr val="FF0000"/>
                </a:solidFill>
              </a:rPr>
              <a:t> 9: FUNKTION Y = A*x^B</a:t>
            </a:r>
            <a:endParaRPr lang="de-CH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3877077865266846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5.0952515072474412E-2"/>
          <c:y val="7.8988821138211388E-2"/>
          <c:w val="0.92758558757138254"/>
          <c:h val="0.8197024438256194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'FALL 9'!$D$6:$D$44</c:f>
              <c:numCache>
                <c:formatCode>General</c:formatCode>
                <c:ptCount val="39"/>
                <c:pt idx="0">
                  <c:v>2.079566533867987</c:v>
                </c:pt>
                <c:pt idx="1">
                  <c:v>1.9459101504838847</c:v>
                </c:pt>
                <c:pt idx="2">
                  <c:v>1.3862943636198906</c:v>
                </c:pt>
                <c:pt idx="3">
                  <c:v>0.91629073587415499</c:v>
                </c:pt>
                <c:pt idx="4">
                  <c:v>1.5040773989984964</c:v>
                </c:pt>
                <c:pt idx="5">
                  <c:v>2.302585093994046</c:v>
                </c:pt>
                <c:pt idx="6">
                  <c:v>2.4849066506213338</c:v>
                </c:pt>
                <c:pt idx="7">
                  <c:v>2.7080502017688768</c:v>
                </c:pt>
                <c:pt idx="8">
                  <c:v>0.40546511477483099</c:v>
                </c:pt>
                <c:pt idx="9">
                  <c:v>2.6390573303295444</c:v>
                </c:pt>
                <c:pt idx="10">
                  <c:v>9.9999998892252911E-9</c:v>
                </c:pt>
                <c:pt idx="11">
                  <c:v>9.9999998892252911E-9</c:v>
                </c:pt>
                <c:pt idx="12">
                  <c:v>9.9999998892252911E-9</c:v>
                </c:pt>
                <c:pt idx="13">
                  <c:v>9.9999998892252911E-9</c:v>
                </c:pt>
                <c:pt idx="14">
                  <c:v>9.9999998892252911E-9</c:v>
                </c:pt>
                <c:pt idx="15">
                  <c:v>9.9999998892252911E-9</c:v>
                </c:pt>
                <c:pt idx="16">
                  <c:v>9.9999998892252911E-9</c:v>
                </c:pt>
                <c:pt idx="17">
                  <c:v>9.9999998892252911E-9</c:v>
                </c:pt>
                <c:pt idx="18">
                  <c:v>9.9999998892252911E-9</c:v>
                </c:pt>
                <c:pt idx="19">
                  <c:v>9.9999998892252911E-9</c:v>
                </c:pt>
                <c:pt idx="20">
                  <c:v>9.9999998892252911E-9</c:v>
                </c:pt>
                <c:pt idx="21">
                  <c:v>9.9999998892252911E-9</c:v>
                </c:pt>
                <c:pt idx="22">
                  <c:v>9.9999998892252911E-9</c:v>
                </c:pt>
                <c:pt idx="23">
                  <c:v>9.9999998892252911E-9</c:v>
                </c:pt>
                <c:pt idx="24">
                  <c:v>9.9999998892252911E-9</c:v>
                </c:pt>
                <c:pt idx="25">
                  <c:v>9.9999998892252911E-9</c:v>
                </c:pt>
                <c:pt idx="26">
                  <c:v>9.9999998892252911E-9</c:v>
                </c:pt>
                <c:pt idx="27">
                  <c:v>9.9999998892252911E-9</c:v>
                </c:pt>
                <c:pt idx="28">
                  <c:v>9.9999998892252911E-9</c:v>
                </c:pt>
                <c:pt idx="29">
                  <c:v>9.9999998892252911E-9</c:v>
                </c:pt>
                <c:pt idx="30">
                  <c:v>9.9999998892252911E-9</c:v>
                </c:pt>
                <c:pt idx="31">
                  <c:v>9.9999998892252911E-9</c:v>
                </c:pt>
                <c:pt idx="32">
                  <c:v>9.9999998892252911E-9</c:v>
                </c:pt>
                <c:pt idx="33">
                  <c:v>9.9999998892252911E-9</c:v>
                </c:pt>
                <c:pt idx="34">
                  <c:v>9.9999998892252911E-9</c:v>
                </c:pt>
                <c:pt idx="35">
                  <c:v>9.9999998892252911E-9</c:v>
                </c:pt>
                <c:pt idx="36">
                  <c:v>9.9999998892252911E-9</c:v>
                </c:pt>
                <c:pt idx="37">
                  <c:v>9.9999998892252911E-9</c:v>
                </c:pt>
                <c:pt idx="38">
                  <c:v>9.9999998892252911E-9</c:v>
                </c:pt>
              </c:numCache>
            </c:numRef>
          </c:xVal>
          <c:yVal>
            <c:numRef>
              <c:f>'FALL 9'!$E$6:$E$44</c:f>
              <c:numCache>
                <c:formatCode>General</c:formatCode>
                <c:ptCount val="39"/>
                <c:pt idx="0">
                  <c:v>4.1588830833752972</c:v>
                </c:pt>
                <c:pt idx="1">
                  <c:v>3.8918202981310346</c:v>
                </c:pt>
                <c:pt idx="2">
                  <c:v>2.7725887223022814</c:v>
                </c:pt>
                <c:pt idx="3">
                  <c:v>1.8325814639083102</c:v>
                </c:pt>
                <c:pt idx="4">
                  <c:v>3.0081547936019311</c:v>
                </c:pt>
                <c:pt idx="5">
                  <c:v>4.6051701859980918</c:v>
                </c:pt>
                <c:pt idx="6">
                  <c:v>4.9698132995829454</c:v>
                </c:pt>
                <c:pt idx="7">
                  <c:v>5.4161004022088646</c:v>
                </c:pt>
                <c:pt idx="8">
                  <c:v>0.81093021666077325</c:v>
                </c:pt>
                <c:pt idx="9">
                  <c:v>5.2781146592356194</c:v>
                </c:pt>
                <c:pt idx="10">
                  <c:v>1.0000000822403709E-9</c:v>
                </c:pt>
                <c:pt idx="11">
                  <c:v>1.0000000822403709E-9</c:v>
                </c:pt>
                <c:pt idx="12">
                  <c:v>1.0000000822403709E-9</c:v>
                </c:pt>
                <c:pt idx="13">
                  <c:v>1.0000000822403709E-9</c:v>
                </c:pt>
                <c:pt idx="14">
                  <c:v>1.0000000822403709E-9</c:v>
                </c:pt>
                <c:pt idx="15">
                  <c:v>1.0000000822403709E-9</c:v>
                </c:pt>
                <c:pt idx="16">
                  <c:v>1.0000000822403709E-9</c:v>
                </c:pt>
                <c:pt idx="17">
                  <c:v>1.0000000822403709E-9</c:v>
                </c:pt>
                <c:pt idx="18">
                  <c:v>1.0000000822403709E-9</c:v>
                </c:pt>
                <c:pt idx="19">
                  <c:v>1.0000000822403709E-9</c:v>
                </c:pt>
                <c:pt idx="20">
                  <c:v>1.0000000822403709E-9</c:v>
                </c:pt>
                <c:pt idx="21">
                  <c:v>1.0000000822403709E-9</c:v>
                </c:pt>
                <c:pt idx="22">
                  <c:v>1.0000000822403709E-9</c:v>
                </c:pt>
                <c:pt idx="23">
                  <c:v>1.0000000822403709E-9</c:v>
                </c:pt>
                <c:pt idx="24">
                  <c:v>1.0000000822403709E-9</c:v>
                </c:pt>
                <c:pt idx="25">
                  <c:v>1.0000000822403709E-9</c:v>
                </c:pt>
                <c:pt idx="26">
                  <c:v>1.0000000822403709E-9</c:v>
                </c:pt>
                <c:pt idx="27">
                  <c:v>1.0000000822403709E-9</c:v>
                </c:pt>
                <c:pt idx="28">
                  <c:v>1.0000000822403709E-9</c:v>
                </c:pt>
                <c:pt idx="29">
                  <c:v>1.0000000822403709E-9</c:v>
                </c:pt>
                <c:pt idx="30">
                  <c:v>1.0000000822403709E-9</c:v>
                </c:pt>
                <c:pt idx="31">
                  <c:v>1.0000000822403709E-9</c:v>
                </c:pt>
                <c:pt idx="32">
                  <c:v>1.0000000822403709E-9</c:v>
                </c:pt>
                <c:pt idx="33">
                  <c:v>1.0000000822403709E-9</c:v>
                </c:pt>
                <c:pt idx="34">
                  <c:v>1.0000000822403709E-9</c:v>
                </c:pt>
                <c:pt idx="35">
                  <c:v>1.0000000822403709E-9</c:v>
                </c:pt>
                <c:pt idx="36">
                  <c:v>1.0000000822403709E-9</c:v>
                </c:pt>
                <c:pt idx="37">
                  <c:v>1.0000000822403709E-9</c:v>
                </c:pt>
                <c:pt idx="38">
                  <c:v>1.0000000822403709E-9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E86-4A0D-8455-EA43FB9A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5496"/>
        <c:axId val="383074320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'FALL 9'!$D$6:$D$44</c:f>
              <c:numCache>
                <c:formatCode>General</c:formatCode>
                <c:ptCount val="39"/>
                <c:pt idx="0">
                  <c:v>2.079566533867987</c:v>
                </c:pt>
                <c:pt idx="1">
                  <c:v>1.9459101504838847</c:v>
                </c:pt>
                <c:pt idx="2">
                  <c:v>1.3862943636198906</c:v>
                </c:pt>
                <c:pt idx="3">
                  <c:v>0.91629073587415499</c:v>
                </c:pt>
                <c:pt idx="4">
                  <c:v>1.5040773989984964</c:v>
                </c:pt>
                <c:pt idx="5">
                  <c:v>2.302585093994046</c:v>
                </c:pt>
                <c:pt idx="6">
                  <c:v>2.4849066506213338</c:v>
                </c:pt>
                <c:pt idx="7">
                  <c:v>2.7080502017688768</c:v>
                </c:pt>
                <c:pt idx="8">
                  <c:v>0.40546511477483099</c:v>
                </c:pt>
                <c:pt idx="9">
                  <c:v>2.6390573303295444</c:v>
                </c:pt>
                <c:pt idx="10">
                  <c:v>9.9999998892252911E-9</c:v>
                </c:pt>
                <c:pt idx="11">
                  <c:v>9.9999998892252911E-9</c:v>
                </c:pt>
                <c:pt idx="12">
                  <c:v>9.9999998892252911E-9</c:v>
                </c:pt>
                <c:pt idx="13">
                  <c:v>9.9999998892252911E-9</c:v>
                </c:pt>
                <c:pt idx="14">
                  <c:v>9.9999998892252911E-9</c:v>
                </c:pt>
                <c:pt idx="15">
                  <c:v>9.9999998892252911E-9</c:v>
                </c:pt>
                <c:pt idx="16">
                  <c:v>9.9999998892252911E-9</c:v>
                </c:pt>
                <c:pt idx="17">
                  <c:v>9.9999998892252911E-9</c:v>
                </c:pt>
                <c:pt idx="18">
                  <c:v>9.9999998892252911E-9</c:v>
                </c:pt>
                <c:pt idx="19">
                  <c:v>9.9999998892252911E-9</c:v>
                </c:pt>
                <c:pt idx="20">
                  <c:v>9.9999998892252911E-9</c:v>
                </c:pt>
                <c:pt idx="21">
                  <c:v>9.9999998892252911E-9</c:v>
                </c:pt>
                <c:pt idx="22">
                  <c:v>9.9999998892252911E-9</c:v>
                </c:pt>
                <c:pt idx="23">
                  <c:v>9.9999998892252911E-9</c:v>
                </c:pt>
                <c:pt idx="24">
                  <c:v>9.9999998892252911E-9</c:v>
                </c:pt>
                <c:pt idx="25">
                  <c:v>9.9999998892252911E-9</c:v>
                </c:pt>
                <c:pt idx="26">
                  <c:v>9.9999998892252911E-9</c:v>
                </c:pt>
                <c:pt idx="27">
                  <c:v>9.9999998892252911E-9</c:v>
                </c:pt>
                <c:pt idx="28">
                  <c:v>9.9999998892252911E-9</c:v>
                </c:pt>
                <c:pt idx="29">
                  <c:v>9.9999998892252911E-9</c:v>
                </c:pt>
                <c:pt idx="30">
                  <c:v>9.9999998892252911E-9</c:v>
                </c:pt>
                <c:pt idx="31">
                  <c:v>9.9999998892252911E-9</c:v>
                </c:pt>
                <c:pt idx="32">
                  <c:v>9.9999998892252911E-9</c:v>
                </c:pt>
                <c:pt idx="33">
                  <c:v>9.9999998892252911E-9</c:v>
                </c:pt>
                <c:pt idx="34">
                  <c:v>9.9999998892252911E-9</c:v>
                </c:pt>
                <c:pt idx="35">
                  <c:v>9.9999998892252911E-9</c:v>
                </c:pt>
                <c:pt idx="36">
                  <c:v>9.9999998892252911E-9</c:v>
                </c:pt>
                <c:pt idx="37">
                  <c:v>9.9999998892252911E-9</c:v>
                </c:pt>
                <c:pt idx="38">
                  <c:v>9.9999998892252911E-9</c:v>
                </c:pt>
              </c:numCache>
            </c:numRef>
          </c:xVal>
          <c:yVal>
            <c:numRef>
              <c:f>'FALL 9'!$F$6:$F$44</c:f>
              <c:numCache>
                <c:formatCode>General</c:formatCode>
                <c:ptCount val="39"/>
                <c:pt idx="0">
                  <c:v>4.1588552094902127</c:v>
                </c:pt>
                <c:pt idx="1">
                  <c:v>3.8917938930864868</c:v>
                </c:pt>
                <c:pt idx="2">
                  <c:v>2.7725684729893088</c:v>
                </c:pt>
                <c:pt idx="3">
                  <c:v>1.8325663845377593</c:v>
                </c:pt>
                <c:pt idx="4">
                  <c:v>3.0081332486886838</c:v>
                </c:pt>
                <c:pt idx="5">
                  <c:v>4.6051398575395686</c:v>
                </c:pt>
                <c:pt idx="6">
                  <c:v>4.9697809655903527</c:v>
                </c:pt>
                <c:pt idx="7">
                  <c:v>5.4160656136397076</c:v>
                </c:pt>
                <c:pt idx="8">
                  <c:v>0.81092075608763958</c:v>
                </c:pt>
                <c:pt idx="9">
                  <c:v>5.2780806295873912</c:v>
                </c:pt>
                <c:pt idx="10">
                  <c:v>-5.0000125000744233E-6</c:v>
                </c:pt>
                <c:pt idx="11">
                  <c:v>-5.0000125000744233E-6</c:v>
                </c:pt>
                <c:pt idx="12">
                  <c:v>-5.0000125000744233E-6</c:v>
                </c:pt>
                <c:pt idx="13">
                  <c:v>-5.0000125000744233E-6</c:v>
                </c:pt>
                <c:pt idx="14">
                  <c:v>-5.0000125000744233E-6</c:v>
                </c:pt>
                <c:pt idx="15">
                  <c:v>-5.0000125000744233E-6</c:v>
                </c:pt>
                <c:pt idx="16">
                  <c:v>-5.0000125000744233E-6</c:v>
                </c:pt>
                <c:pt idx="17">
                  <c:v>-5.0000125000744233E-6</c:v>
                </c:pt>
                <c:pt idx="18">
                  <c:v>-5.0000125000744233E-6</c:v>
                </c:pt>
                <c:pt idx="19">
                  <c:v>-5.0000125000744233E-6</c:v>
                </c:pt>
                <c:pt idx="20">
                  <c:v>-5.0000125000744233E-6</c:v>
                </c:pt>
                <c:pt idx="21">
                  <c:v>-5.0000125000744233E-6</c:v>
                </c:pt>
                <c:pt idx="22">
                  <c:v>-5.0000125000744233E-6</c:v>
                </c:pt>
                <c:pt idx="23">
                  <c:v>-5.0000125000744233E-6</c:v>
                </c:pt>
                <c:pt idx="24">
                  <c:v>-5.0000125000744233E-6</c:v>
                </c:pt>
                <c:pt idx="25">
                  <c:v>-5.0000125000744233E-6</c:v>
                </c:pt>
                <c:pt idx="26">
                  <c:v>-5.0000125000744233E-6</c:v>
                </c:pt>
                <c:pt idx="27">
                  <c:v>-5.0000125000744233E-6</c:v>
                </c:pt>
                <c:pt idx="28">
                  <c:v>-5.0000125000744233E-6</c:v>
                </c:pt>
                <c:pt idx="29">
                  <c:v>-5.0000125000744233E-6</c:v>
                </c:pt>
                <c:pt idx="30">
                  <c:v>-5.0000125000744233E-6</c:v>
                </c:pt>
                <c:pt idx="31">
                  <c:v>-5.0000125000744233E-6</c:v>
                </c:pt>
                <c:pt idx="32">
                  <c:v>-5.0000125000744233E-6</c:v>
                </c:pt>
                <c:pt idx="33">
                  <c:v>-5.0000125000744233E-6</c:v>
                </c:pt>
                <c:pt idx="34">
                  <c:v>-5.0000125000744233E-6</c:v>
                </c:pt>
                <c:pt idx="35">
                  <c:v>-5.0000125000744233E-6</c:v>
                </c:pt>
                <c:pt idx="36">
                  <c:v>-5.0000125000744233E-6</c:v>
                </c:pt>
                <c:pt idx="37">
                  <c:v>-5.0000125000744233E-6</c:v>
                </c:pt>
                <c:pt idx="38">
                  <c:v>-5.0000125000744233E-6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86-4A0D-8455-EA43FB9A1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75496"/>
        <c:axId val="383074320"/>
      </c:scatterChart>
      <c:valAx>
        <c:axId val="383075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4320"/>
        <c:crosses val="autoZero"/>
        <c:crossBetween val="midCat"/>
      </c:valAx>
      <c:valAx>
        <c:axId val="38307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5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>
                <a:solidFill>
                  <a:srgbClr val="FF0000"/>
                </a:solidFill>
              </a:rPr>
              <a:t>FALL</a:t>
            </a:r>
            <a:r>
              <a:rPr lang="de-CH" baseline="0">
                <a:solidFill>
                  <a:srgbClr val="FF0000"/>
                </a:solidFill>
              </a:rPr>
              <a:t> 10: FUNKTION Y = A*(lnIxI)^B </a:t>
            </a:r>
            <a:endParaRPr lang="de-CH">
              <a:solidFill>
                <a:srgbClr val="FF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5.9489784811239371E-2"/>
          <c:y val="0.16762057968560382"/>
          <c:w val="0.91269465485841306"/>
          <c:h val="0.74096186288950161"/>
        </c:manualLayout>
      </c:layout>
      <c:scatterChart>
        <c:scatterStyle val="lineMarker"/>
        <c:varyColors val="0"/>
        <c:ser>
          <c:idx val="0"/>
          <c:order val="0"/>
          <c:tx>
            <c:v>Messwerte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'FALL 10'!$D$6:$D$45</c:f>
              <c:numCache>
                <c:formatCode>General</c:formatCode>
                <c:ptCount val="40"/>
                <c:pt idx="0">
                  <c:v>0.73209936868756831</c:v>
                </c:pt>
                <c:pt idx="1">
                  <c:v>0.66572981131241693</c:v>
                </c:pt>
                <c:pt idx="2">
                  <c:v>0.32663426178164973</c:v>
                </c:pt>
                <c:pt idx="3">
                  <c:v>-8.7421567425328514E-2</c:v>
                </c:pt>
                <c:pt idx="4">
                  <c:v>0.4081796863035837</c:v>
                </c:pt>
                <c:pt idx="5">
                  <c:v>0.83403244568225043</c:v>
                </c:pt>
                <c:pt idx="6">
                  <c:v>0.91023509370068401</c:v>
                </c:pt>
                <c:pt idx="7">
                  <c:v>0.99622889319757446</c:v>
                </c:pt>
                <c:pt idx="8">
                  <c:v>-0.90272043927585721</c:v>
                </c:pt>
                <c:pt idx="9">
                  <c:v>0.97042178154802439</c:v>
                </c:pt>
                <c:pt idx="10">
                  <c:v>3.5099210143349711E-9</c:v>
                </c:pt>
                <c:pt idx="11">
                  <c:v>3.5099210143349711E-9</c:v>
                </c:pt>
                <c:pt idx="12">
                  <c:v>3.5099210143349711E-9</c:v>
                </c:pt>
                <c:pt idx="13">
                  <c:v>3.5099210143349711E-9</c:v>
                </c:pt>
                <c:pt idx="14">
                  <c:v>3.5099210143349711E-9</c:v>
                </c:pt>
                <c:pt idx="15">
                  <c:v>3.5099210143349711E-9</c:v>
                </c:pt>
                <c:pt idx="16">
                  <c:v>3.5099210143349711E-9</c:v>
                </c:pt>
                <c:pt idx="17">
                  <c:v>3.5099210143349711E-9</c:v>
                </c:pt>
                <c:pt idx="18">
                  <c:v>3.5099210143349711E-9</c:v>
                </c:pt>
                <c:pt idx="19">
                  <c:v>3.5099210143349711E-9</c:v>
                </c:pt>
                <c:pt idx="20">
                  <c:v>3.5099210143349711E-9</c:v>
                </c:pt>
                <c:pt idx="21">
                  <c:v>3.5099210143349711E-9</c:v>
                </c:pt>
                <c:pt idx="22">
                  <c:v>3.5099210143349711E-9</c:v>
                </c:pt>
                <c:pt idx="23">
                  <c:v>3.5099210143349711E-9</c:v>
                </c:pt>
                <c:pt idx="24">
                  <c:v>3.5099210143349711E-9</c:v>
                </c:pt>
                <c:pt idx="25">
                  <c:v>3.5099210143349711E-9</c:v>
                </c:pt>
                <c:pt idx="26">
                  <c:v>3.5099210143349711E-9</c:v>
                </c:pt>
                <c:pt idx="27">
                  <c:v>3.5099210143349711E-9</c:v>
                </c:pt>
                <c:pt idx="28">
                  <c:v>3.5099210143349711E-9</c:v>
                </c:pt>
                <c:pt idx="29">
                  <c:v>3.5099210143349711E-9</c:v>
                </c:pt>
                <c:pt idx="30">
                  <c:v>3.5099210143349711E-9</c:v>
                </c:pt>
                <c:pt idx="31">
                  <c:v>3.5099210143349711E-9</c:v>
                </c:pt>
                <c:pt idx="32">
                  <c:v>3.5099210143349711E-9</c:v>
                </c:pt>
                <c:pt idx="33">
                  <c:v>3.5099210143349711E-9</c:v>
                </c:pt>
                <c:pt idx="34">
                  <c:v>3.5099210143349711E-9</c:v>
                </c:pt>
                <c:pt idx="35">
                  <c:v>3.5099210143349711E-9</c:v>
                </c:pt>
                <c:pt idx="36">
                  <c:v>3.5099210143349711E-9</c:v>
                </c:pt>
                <c:pt idx="37">
                  <c:v>3.5099210143349711E-9</c:v>
                </c:pt>
                <c:pt idx="38">
                  <c:v>3.5099210143349711E-9</c:v>
                </c:pt>
                <c:pt idx="39">
                  <c:v>3.5099210143349711E-9</c:v>
                </c:pt>
              </c:numCache>
            </c:numRef>
          </c:xVal>
          <c:yVal>
            <c:numRef>
              <c:f>'FALL 10'!$E$6:$E$45</c:f>
              <c:numCache>
                <c:formatCode>General</c:formatCode>
                <c:ptCount val="40"/>
                <c:pt idx="0">
                  <c:v>4.1588830833752972</c:v>
                </c:pt>
                <c:pt idx="1">
                  <c:v>3.8918202981310346</c:v>
                </c:pt>
                <c:pt idx="2">
                  <c:v>2.7725887223022814</c:v>
                </c:pt>
                <c:pt idx="3">
                  <c:v>1.8325814639083102</c:v>
                </c:pt>
                <c:pt idx="4">
                  <c:v>3.0081547936019311</c:v>
                </c:pt>
                <c:pt idx="5">
                  <c:v>4.6051701859980918</c:v>
                </c:pt>
                <c:pt idx="6">
                  <c:v>4.9698132995829454</c:v>
                </c:pt>
                <c:pt idx="7">
                  <c:v>5.4161004022088646</c:v>
                </c:pt>
                <c:pt idx="8">
                  <c:v>0.81093021666077325</c:v>
                </c:pt>
                <c:pt idx="9">
                  <c:v>5.2781146592356194</c:v>
                </c:pt>
                <c:pt idx="10">
                  <c:v>1.0000000822403709E-9</c:v>
                </c:pt>
                <c:pt idx="11">
                  <c:v>1.0000000822403709E-9</c:v>
                </c:pt>
                <c:pt idx="12">
                  <c:v>1.0000000822403709E-9</c:v>
                </c:pt>
                <c:pt idx="13">
                  <c:v>1.0000000822403709E-9</c:v>
                </c:pt>
                <c:pt idx="14">
                  <c:v>1.0000000822403709E-9</c:v>
                </c:pt>
                <c:pt idx="15">
                  <c:v>1.0000000822403709E-9</c:v>
                </c:pt>
                <c:pt idx="16">
                  <c:v>1.0000000822403709E-9</c:v>
                </c:pt>
                <c:pt idx="17">
                  <c:v>1.0000000822403709E-9</c:v>
                </c:pt>
                <c:pt idx="18">
                  <c:v>1.0000000822403709E-9</c:v>
                </c:pt>
                <c:pt idx="19">
                  <c:v>1.0000000822403709E-9</c:v>
                </c:pt>
                <c:pt idx="20">
                  <c:v>1.0000000822403709E-9</c:v>
                </c:pt>
                <c:pt idx="21">
                  <c:v>1.0000000822403709E-9</c:v>
                </c:pt>
                <c:pt idx="22">
                  <c:v>1.0000000822403709E-9</c:v>
                </c:pt>
                <c:pt idx="23">
                  <c:v>1.0000000822403709E-9</c:v>
                </c:pt>
                <c:pt idx="24">
                  <c:v>1.0000000822403709E-9</c:v>
                </c:pt>
                <c:pt idx="25">
                  <c:v>1.0000000822403709E-9</c:v>
                </c:pt>
                <c:pt idx="26">
                  <c:v>1.0000000822403709E-9</c:v>
                </c:pt>
                <c:pt idx="27">
                  <c:v>1.0000000822403709E-9</c:v>
                </c:pt>
                <c:pt idx="28">
                  <c:v>1.0000000822403709E-9</c:v>
                </c:pt>
                <c:pt idx="29">
                  <c:v>1.0000000822403709E-9</c:v>
                </c:pt>
                <c:pt idx="30">
                  <c:v>1.0000000822403709E-9</c:v>
                </c:pt>
                <c:pt idx="31">
                  <c:v>1.0000000822403709E-9</c:v>
                </c:pt>
                <c:pt idx="32">
                  <c:v>1.0000000822403709E-9</c:v>
                </c:pt>
                <c:pt idx="33">
                  <c:v>1.0000000822403709E-9</c:v>
                </c:pt>
                <c:pt idx="34">
                  <c:v>1.0000000822403709E-9</c:v>
                </c:pt>
                <c:pt idx="35">
                  <c:v>1.0000000822403709E-9</c:v>
                </c:pt>
                <c:pt idx="36">
                  <c:v>1.0000000822403709E-9</c:v>
                </c:pt>
                <c:pt idx="37">
                  <c:v>1.0000000822403709E-9</c:v>
                </c:pt>
                <c:pt idx="38">
                  <c:v>1.0000000822403709E-9</c:v>
                </c:pt>
                <c:pt idx="39">
                  <c:v>1.0000000822403709E-9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D1-4622-B793-ADC45472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65696"/>
        <c:axId val="383066480"/>
      </c:scatterChart>
      <c:scatterChart>
        <c:scatterStyle val="smoothMarker"/>
        <c:varyColors val="0"/>
        <c:ser>
          <c:idx val="1"/>
          <c:order val="1"/>
          <c:tx>
            <c:v>Funktionsgerade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'FALL 10'!$D$6:$D$45</c:f>
              <c:numCache>
                <c:formatCode>General</c:formatCode>
                <c:ptCount val="40"/>
                <c:pt idx="0">
                  <c:v>0.73209936868756831</c:v>
                </c:pt>
                <c:pt idx="1">
                  <c:v>0.66572981131241693</c:v>
                </c:pt>
                <c:pt idx="2">
                  <c:v>0.32663426178164973</c:v>
                </c:pt>
                <c:pt idx="3">
                  <c:v>-8.7421567425328514E-2</c:v>
                </c:pt>
                <c:pt idx="4">
                  <c:v>0.4081796863035837</c:v>
                </c:pt>
                <c:pt idx="5">
                  <c:v>0.83403244568225043</c:v>
                </c:pt>
                <c:pt idx="6">
                  <c:v>0.91023509370068401</c:v>
                </c:pt>
                <c:pt idx="7">
                  <c:v>0.99622889319757446</c:v>
                </c:pt>
                <c:pt idx="8">
                  <c:v>-0.90272043927585721</c:v>
                </c:pt>
                <c:pt idx="9">
                  <c:v>0.97042178154802439</c:v>
                </c:pt>
                <c:pt idx="10">
                  <c:v>3.5099210143349711E-9</c:v>
                </c:pt>
                <c:pt idx="11">
                  <c:v>3.5099210143349711E-9</c:v>
                </c:pt>
                <c:pt idx="12">
                  <c:v>3.5099210143349711E-9</c:v>
                </c:pt>
                <c:pt idx="13">
                  <c:v>3.5099210143349711E-9</c:v>
                </c:pt>
                <c:pt idx="14">
                  <c:v>3.5099210143349711E-9</c:v>
                </c:pt>
                <c:pt idx="15">
                  <c:v>3.5099210143349711E-9</c:v>
                </c:pt>
                <c:pt idx="16">
                  <c:v>3.5099210143349711E-9</c:v>
                </c:pt>
                <c:pt idx="17">
                  <c:v>3.5099210143349711E-9</c:v>
                </c:pt>
                <c:pt idx="18">
                  <c:v>3.5099210143349711E-9</c:v>
                </c:pt>
                <c:pt idx="19">
                  <c:v>3.5099210143349711E-9</c:v>
                </c:pt>
                <c:pt idx="20">
                  <c:v>3.5099210143349711E-9</c:v>
                </c:pt>
                <c:pt idx="21">
                  <c:v>3.5099210143349711E-9</c:v>
                </c:pt>
                <c:pt idx="22">
                  <c:v>3.5099210143349711E-9</c:v>
                </c:pt>
                <c:pt idx="23">
                  <c:v>3.5099210143349711E-9</c:v>
                </c:pt>
                <c:pt idx="24">
                  <c:v>3.5099210143349711E-9</c:v>
                </c:pt>
                <c:pt idx="25">
                  <c:v>3.5099210143349711E-9</c:v>
                </c:pt>
                <c:pt idx="26">
                  <c:v>3.5099210143349711E-9</c:v>
                </c:pt>
                <c:pt idx="27">
                  <c:v>3.5099210143349711E-9</c:v>
                </c:pt>
                <c:pt idx="28">
                  <c:v>3.5099210143349711E-9</c:v>
                </c:pt>
                <c:pt idx="29">
                  <c:v>3.5099210143349711E-9</c:v>
                </c:pt>
                <c:pt idx="30">
                  <c:v>3.5099210143349711E-9</c:v>
                </c:pt>
                <c:pt idx="31">
                  <c:v>3.5099210143349711E-9</c:v>
                </c:pt>
                <c:pt idx="32">
                  <c:v>3.5099210143349711E-9</c:v>
                </c:pt>
                <c:pt idx="33">
                  <c:v>3.5099210143349711E-9</c:v>
                </c:pt>
                <c:pt idx="34">
                  <c:v>3.5099210143349711E-9</c:v>
                </c:pt>
                <c:pt idx="35">
                  <c:v>3.5099210143349711E-9</c:v>
                </c:pt>
                <c:pt idx="36">
                  <c:v>3.5099210143349711E-9</c:v>
                </c:pt>
                <c:pt idx="37">
                  <c:v>3.5099210143349711E-9</c:v>
                </c:pt>
                <c:pt idx="38">
                  <c:v>3.5099210143349711E-9</c:v>
                </c:pt>
                <c:pt idx="39">
                  <c:v>3.5099210143349711E-9</c:v>
                </c:pt>
              </c:numCache>
            </c:numRef>
          </c:xVal>
          <c:yVal>
            <c:numRef>
              <c:f>'FALL 10'!$F$6:$F$45</c:f>
              <c:numCache>
                <c:formatCode>General</c:formatCode>
                <c:ptCount val="40"/>
                <c:pt idx="0">
                  <c:v>4.2900419099382106</c:v>
                </c:pt>
                <c:pt idx="1">
                  <c:v>4.1244827494043443</c:v>
                </c:pt>
                <c:pt idx="2">
                  <c:v>3.2786073700681171</c:v>
                </c:pt>
                <c:pt idx="3">
                  <c:v>2.245743234630531</c:v>
                </c:pt>
                <c:pt idx="4">
                  <c:v>3.482022799719358</c:v>
                </c:pt>
                <c:pt idx="5">
                  <c:v>4.5443144307338939</c:v>
                </c:pt>
                <c:pt idx="6">
                  <c:v>4.7344022802742751</c:v>
                </c:pt>
                <c:pt idx="7">
                  <c:v>4.9489142013851586</c:v>
                </c:pt>
                <c:pt idx="8">
                  <c:v>0.21197651768814066</c:v>
                </c:pt>
                <c:pt idx="9">
                  <c:v>4.8845382448550811</c:v>
                </c:pt>
                <c:pt idx="10">
                  <c:v>2.4638167380408542</c:v>
                </c:pt>
                <c:pt idx="11">
                  <c:v>2.4638167380408542</c:v>
                </c:pt>
                <c:pt idx="12">
                  <c:v>2.4638167380408542</c:v>
                </c:pt>
                <c:pt idx="13">
                  <c:v>2.4638167380408542</c:v>
                </c:pt>
                <c:pt idx="14">
                  <c:v>2.4638167380408542</c:v>
                </c:pt>
                <c:pt idx="15">
                  <c:v>2.4638167380408542</c:v>
                </c:pt>
                <c:pt idx="16">
                  <c:v>2.4638167380408542</c:v>
                </c:pt>
                <c:pt idx="17">
                  <c:v>2.4638167380408542</c:v>
                </c:pt>
                <c:pt idx="18">
                  <c:v>2.4638167380408542</c:v>
                </c:pt>
                <c:pt idx="19">
                  <c:v>2.4638167380408542</c:v>
                </c:pt>
                <c:pt idx="20">
                  <c:v>2.4638167380408542</c:v>
                </c:pt>
                <c:pt idx="21">
                  <c:v>2.4638167380408542</c:v>
                </c:pt>
                <c:pt idx="22">
                  <c:v>2.4638167380408542</c:v>
                </c:pt>
                <c:pt idx="23">
                  <c:v>2.4638167380408542</c:v>
                </c:pt>
                <c:pt idx="24">
                  <c:v>2.4638167380408542</c:v>
                </c:pt>
                <c:pt idx="25">
                  <c:v>2.4638167380408542</c:v>
                </c:pt>
                <c:pt idx="26">
                  <c:v>2.4638167380408542</c:v>
                </c:pt>
                <c:pt idx="27">
                  <c:v>2.4638167380408542</c:v>
                </c:pt>
                <c:pt idx="28">
                  <c:v>2.4638167380408542</c:v>
                </c:pt>
                <c:pt idx="29">
                  <c:v>2.4638167380408542</c:v>
                </c:pt>
                <c:pt idx="30">
                  <c:v>2.4638167380408542</c:v>
                </c:pt>
                <c:pt idx="31">
                  <c:v>2.4638167380408542</c:v>
                </c:pt>
                <c:pt idx="32">
                  <c:v>2.4638167380408542</c:v>
                </c:pt>
                <c:pt idx="33">
                  <c:v>2.4638167380408542</c:v>
                </c:pt>
                <c:pt idx="34">
                  <c:v>2.4638167380408542</c:v>
                </c:pt>
                <c:pt idx="35">
                  <c:v>2.4638167380408542</c:v>
                </c:pt>
                <c:pt idx="36">
                  <c:v>2.4638167380408542</c:v>
                </c:pt>
                <c:pt idx="37">
                  <c:v>2.4638167380408542</c:v>
                </c:pt>
                <c:pt idx="38">
                  <c:v>2.4638167380408542</c:v>
                </c:pt>
                <c:pt idx="39">
                  <c:v>2.4638167380408542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D1-4622-B793-ADC45472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65696"/>
        <c:axId val="383066480"/>
      </c:scatterChart>
      <c:valAx>
        <c:axId val="38306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66480"/>
        <c:crosses val="autoZero"/>
        <c:crossBetween val="midCat"/>
      </c:valAx>
      <c:valAx>
        <c:axId val="38306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65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>
                <a:solidFill>
                  <a:srgbClr val="FF0000"/>
                </a:solidFill>
              </a:rPr>
              <a:t>FALL</a:t>
            </a:r>
            <a:r>
              <a:rPr lang="de-CH" baseline="0">
                <a:solidFill>
                  <a:srgbClr val="FF0000"/>
                </a:solidFill>
              </a:rPr>
              <a:t> 11: FUNKTION Y = e^(A*x^B)</a:t>
            </a:r>
            <a:endParaRPr lang="de-CH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0049476574048936"/>
          <c:y val="7.7639751552795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6.1204218100868207E-2"/>
          <c:y val="8.6043836097735971E-2"/>
          <c:w val="0.90778886590733499"/>
          <c:h val="0.815469598327783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'FALL 11'!$D$6:$D$44</c:f>
              <c:numCache>
                <c:formatCode>General</c:formatCode>
                <c:ptCount val="39"/>
                <c:pt idx="0">
                  <c:v>2.0794415429298359</c:v>
                </c:pt>
                <c:pt idx="1">
                  <c:v>1.9459101504838847</c:v>
                </c:pt>
                <c:pt idx="2">
                  <c:v>1.3862943636198906</c:v>
                </c:pt>
                <c:pt idx="3">
                  <c:v>0.91629073587415499</c:v>
                </c:pt>
                <c:pt idx="4">
                  <c:v>1.5040773989984964</c:v>
                </c:pt>
                <c:pt idx="5">
                  <c:v>2.302585093994046</c:v>
                </c:pt>
                <c:pt idx="6">
                  <c:v>2.4849066506213338</c:v>
                </c:pt>
                <c:pt idx="7">
                  <c:v>2.7080502017688768</c:v>
                </c:pt>
                <c:pt idx="8">
                  <c:v>0.40546511477483099</c:v>
                </c:pt>
                <c:pt idx="9">
                  <c:v>2.6390573303295444</c:v>
                </c:pt>
                <c:pt idx="10">
                  <c:v>9.9999998892252911E-9</c:v>
                </c:pt>
                <c:pt idx="11">
                  <c:v>9.9999998892252911E-9</c:v>
                </c:pt>
                <c:pt idx="12">
                  <c:v>9.9999998892252911E-9</c:v>
                </c:pt>
                <c:pt idx="13">
                  <c:v>9.9999998892252911E-9</c:v>
                </c:pt>
                <c:pt idx="14">
                  <c:v>9.9999998892252911E-9</c:v>
                </c:pt>
                <c:pt idx="15">
                  <c:v>9.9999998892252911E-9</c:v>
                </c:pt>
                <c:pt idx="16">
                  <c:v>9.9999998892252911E-9</c:v>
                </c:pt>
                <c:pt idx="17">
                  <c:v>9.9999998892252911E-9</c:v>
                </c:pt>
                <c:pt idx="18">
                  <c:v>9.9999998892252911E-9</c:v>
                </c:pt>
                <c:pt idx="19">
                  <c:v>9.9999998892252911E-9</c:v>
                </c:pt>
                <c:pt idx="20">
                  <c:v>9.9999998892252911E-9</c:v>
                </c:pt>
                <c:pt idx="21">
                  <c:v>9.9999998892252911E-9</c:v>
                </c:pt>
                <c:pt idx="22">
                  <c:v>9.9999998892252911E-9</c:v>
                </c:pt>
                <c:pt idx="23">
                  <c:v>9.9999998892252911E-9</c:v>
                </c:pt>
                <c:pt idx="24">
                  <c:v>9.9999998892252911E-9</c:v>
                </c:pt>
                <c:pt idx="25">
                  <c:v>9.9999998892252911E-9</c:v>
                </c:pt>
                <c:pt idx="26">
                  <c:v>9.9999998892252911E-9</c:v>
                </c:pt>
                <c:pt idx="27">
                  <c:v>9.9999998892252911E-9</c:v>
                </c:pt>
                <c:pt idx="28">
                  <c:v>9.9999998892252911E-9</c:v>
                </c:pt>
                <c:pt idx="29">
                  <c:v>9.9999998892252911E-9</c:v>
                </c:pt>
                <c:pt idx="30">
                  <c:v>9.9999998892252911E-9</c:v>
                </c:pt>
                <c:pt idx="31">
                  <c:v>9.9999998892252911E-9</c:v>
                </c:pt>
                <c:pt idx="32">
                  <c:v>9.9999998892252911E-9</c:v>
                </c:pt>
                <c:pt idx="33">
                  <c:v>9.9999998892252911E-9</c:v>
                </c:pt>
                <c:pt idx="34">
                  <c:v>9.9999998892252911E-9</c:v>
                </c:pt>
                <c:pt idx="35">
                  <c:v>9.9999998892252911E-9</c:v>
                </c:pt>
                <c:pt idx="36">
                  <c:v>9.9999998892252911E-9</c:v>
                </c:pt>
                <c:pt idx="37">
                  <c:v>9.9999998892252911E-9</c:v>
                </c:pt>
                <c:pt idx="38">
                  <c:v>9.9999998892252911E-9</c:v>
                </c:pt>
              </c:numCache>
            </c:numRef>
          </c:xVal>
          <c:yVal>
            <c:numRef>
              <c:f>'FALL 11'!$E$6:$E$44</c:f>
              <c:numCache>
                <c:formatCode>General</c:formatCode>
                <c:ptCount val="39"/>
                <c:pt idx="0">
                  <c:v>1.4252465486501478</c:v>
                </c:pt>
                <c:pt idx="1">
                  <c:v>1.3588769911434655</c:v>
                </c:pt>
                <c:pt idx="2">
                  <c:v>1.0197814405607684</c:v>
                </c:pt>
                <c:pt idx="3">
                  <c:v>0.60572560885649884</c:v>
                </c:pt>
                <c:pt idx="4">
                  <c:v>1.1013268654024799</c:v>
                </c:pt>
                <c:pt idx="5">
                  <c:v>1.5271796258100727</c:v>
                </c:pt>
                <c:pt idx="6">
                  <c:v>1.6033822739266685</c:v>
                </c:pt>
                <c:pt idx="7">
                  <c:v>1.6893760735121608</c:v>
                </c:pt>
                <c:pt idx="8">
                  <c:v>-0.20957327460986719</c:v>
                </c:pt>
                <c:pt idx="9">
                  <c:v>1.663568961838277</c:v>
                </c:pt>
                <c:pt idx="10">
                  <c:v>1.9900614487662804E-10</c:v>
                </c:pt>
                <c:pt idx="11">
                  <c:v>1.9900614487662804E-10</c:v>
                </c:pt>
                <c:pt idx="12">
                  <c:v>1.9900614487662804E-10</c:v>
                </c:pt>
                <c:pt idx="13">
                  <c:v>1.9900614487662804E-10</c:v>
                </c:pt>
                <c:pt idx="14">
                  <c:v>1.9900614487662804E-10</c:v>
                </c:pt>
                <c:pt idx="15">
                  <c:v>1.9900614487662804E-10</c:v>
                </c:pt>
                <c:pt idx="16">
                  <c:v>1.9900614487662804E-10</c:v>
                </c:pt>
                <c:pt idx="17">
                  <c:v>1.9900614487662804E-10</c:v>
                </c:pt>
                <c:pt idx="18">
                  <c:v>1.9900614487662804E-10</c:v>
                </c:pt>
                <c:pt idx="19">
                  <c:v>1.9900614487662804E-10</c:v>
                </c:pt>
                <c:pt idx="20">
                  <c:v>1.9900614487662804E-10</c:v>
                </c:pt>
                <c:pt idx="21">
                  <c:v>1.9900614487662804E-10</c:v>
                </c:pt>
                <c:pt idx="22">
                  <c:v>1.9900614487662804E-10</c:v>
                </c:pt>
                <c:pt idx="23">
                  <c:v>1.9900614487662804E-10</c:v>
                </c:pt>
                <c:pt idx="24">
                  <c:v>1.9900614487662804E-10</c:v>
                </c:pt>
                <c:pt idx="25">
                  <c:v>1.9900614487662804E-10</c:v>
                </c:pt>
                <c:pt idx="26">
                  <c:v>1.9900614487662804E-10</c:v>
                </c:pt>
                <c:pt idx="27">
                  <c:v>1.9900614487662804E-10</c:v>
                </c:pt>
                <c:pt idx="28">
                  <c:v>1.9900614487662804E-10</c:v>
                </c:pt>
                <c:pt idx="29">
                  <c:v>1.9900614487662804E-10</c:v>
                </c:pt>
                <c:pt idx="30">
                  <c:v>1.9900614487662804E-10</c:v>
                </c:pt>
                <c:pt idx="31">
                  <c:v>1.9900614487662804E-10</c:v>
                </c:pt>
                <c:pt idx="32">
                  <c:v>1.9900614487662804E-10</c:v>
                </c:pt>
                <c:pt idx="33">
                  <c:v>1.9900614487662804E-10</c:v>
                </c:pt>
                <c:pt idx="34">
                  <c:v>1.9900614487662804E-10</c:v>
                </c:pt>
                <c:pt idx="35">
                  <c:v>1.9900614487662804E-10</c:v>
                </c:pt>
                <c:pt idx="36">
                  <c:v>1.9900614487662804E-10</c:v>
                </c:pt>
                <c:pt idx="37">
                  <c:v>1.9900614487662804E-10</c:v>
                </c:pt>
                <c:pt idx="38">
                  <c:v>1.9900614487662804E-10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F0-451D-AA5A-DAFA56998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68832"/>
        <c:axId val="383073144"/>
      </c:scatterChart>
      <c:scatterChart>
        <c:scatterStyle val="smoothMarker"/>
        <c:varyColors val="0"/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'FALL 11'!$D$6:$D$44</c:f>
              <c:numCache>
                <c:formatCode>General</c:formatCode>
                <c:ptCount val="39"/>
                <c:pt idx="0">
                  <c:v>2.0794415429298359</c:v>
                </c:pt>
                <c:pt idx="1">
                  <c:v>1.9459101504838847</c:v>
                </c:pt>
                <c:pt idx="2">
                  <c:v>1.3862943636198906</c:v>
                </c:pt>
                <c:pt idx="3">
                  <c:v>0.91629073587415499</c:v>
                </c:pt>
                <c:pt idx="4">
                  <c:v>1.5040773989984964</c:v>
                </c:pt>
                <c:pt idx="5">
                  <c:v>2.302585093994046</c:v>
                </c:pt>
                <c:pt idx="6">
                  <c:v>2.4849066506213338</c:v>
                </c:pt>
                <c:pt idx="7">
                  <c:v>2.7080502017688768</c:v>
                </c:pt>
                <c:pt idx="8">
                  <c:v>0.40546511477483099</c:v>
                </c:pt>
                <c:pt idx="9">
                  <c:v>2.6390573303295444</c:v>
                </c:pt>
                <c:pt idx="10">
                  <c:v>9.9999998892252911E-9</c:v>
                </c:pt>
                <c:pt idx="11">
                  <c:v>9.9999998892252911E-9</c:v>
                </c:pt>
                <c:pt idx="12">
                  <c:v>9.9999998892252911E-9</c:v>
                </c:pt>
                <c:pt idx="13">
                  <c:v>9.9999998892252911E-9</c:v>
                </c:pt>
                <c:pt idx="14">
                  <c:v>9.9999998892252911E-9</c:v>
                </c:pt>
                <c:pt idx="15">
                  <c:v>9.9999998892252911E-9</c:v>
                </c:pt>
                <c:pt idx="16">
                  <c:v>9.9999998892252911E-9</c:v>
                </c:pt>
                <c:pt idx="17">
                  <c:v>9.9999998892252911E-9</c:v>
                </c:pt>
                <c:pt idx="18">
                  <c:v>9.9999998892252911E-9</c:v>
                </c:pt>
                <c:pt idx="19">
                  <c:v>9.9999998892252911E-9</c:v>
                </c:pt>
                <c:pt idx="20">
                  <c:v>9.9999998892252911E-9</c:v>
                </c:pt>
                <c:pt idx="21">
                  <c:v>9.9999998892252911E-9</c:v>
                </c:pt>
                <c:pt idx="22">
                  <c:v>9.9999998892252911E-9</c:v>
                </c:pt>
                <c:pt idx="23">
                  <c:v>9.9999998892252911E-9</c:v>
                </c:pt>
                <c:pt idx="24">
                  <c:v>9.9999998892252911E-9</c:v>
                </c:pt>
                <c:pt idx="25">
                  <c:v>9.9999998892252911E-9</c:v>
                </c:pt>
                <c:pt idx="26">
                  <c:v>9.9999998892252911E-9</c:v>
                </c:pt>
                <c:pt idx="27">
                  <c:v>9.9999998892252911E-9</c:v>
                </c:pt>
                <c:pt idx="28">
                  <c:v>9.9999998892252911E-9</c:v>
                </c:pt>
                <c:pt idx="29">
                  <c:v>9.9999998892252911E-9</c:v>
                </c:pt>
                <c:pt idx="30">
                  <c:v>9.9999998892252911E-9</c:v>
                </c:pt>
                <c:pt idx="31">
                  <c:v>9.9999998892252911E-9</c:v>
                </c:pt>
                <c:pt idx="32">
                  <c:v>9.9999998892252911E-9</c:v>
                </c:pt>
                <c:pt idx="33">
                  <c:v>9.9999998892252911E-9</c:v>
                </c:pt>
                <c:pt idx="34">
                  <c:v>9.9999998892252911E-9</c:v>
                </c:pt>
                <c:pt idx="35">
                  <c:v>9.9999998892252911E-9</c:v>
                </c:pt>
                <c:pt idx="36">
                  <c:v>9.9999998892252911E-9</c:v>
                </c:pt>
                <c:pt idx="37">
                  <c:v>9.9999998892252911E-9</c:v>
                </c:pt>
                <c:pt idx="38">
                  <c:v>9.9999998892252911E-9</c:v>
                </c:pt>
              </c:numCache>
            </c:numRef>
          </c:xVal>
          <c:yVal>
            <c:numRef>
              <c:f>'FALL 11'!$F$6:$F$44</c:f>
              <c:numCache>
                <c:formatCode>General</c:formatCode>
                <c:ptCount val="39"/>
                <c:pt idx="0">
                  <c:v>1.3589004713727439</c:v>
                </c:pt>
                <c:pt idx="1">
                  <c:v>1.2594576403143727</c:v>
                </c:pt>
                <c:pt idx="2">
                  <c:v>0.84270336880204422</c:v>
                </c:pt>
                <c:pt idx="3">
                  <c:v>0.49268461604830621</c:v>
                </c:pt>
                <c:pt idx="4">
                  <c:v>0.93041816220088791</c:v>
                </c:pt>
                <c:pt idx="5">
                  <c:v>1.5250788211897057</c:v>
                </c:pt>
                <c:pt idx="6">
                  <c:v>1.6608564193575155</c:v>
                </c:pt>
                <c:pt idx="7">
                  <c:v>1.8270347691744775</c:v>
                </c:pt>
                <c:pt idx="8">
                  <c:v>0.11226511164541668</c:v>
                </c:pt>
                <c:pt idx="9">
                  <c:v>1.7756547428850722</c:v>
                </c:pt>
                <c:pt idx="10">
                  <c:v>-0.18969083633935502</c:v>
                </c:pt>
                <c:pt idx="11">
                  <c:v>-0.18969083633935502</c:v>
                </c:pt>
                <c:pt idx="12">
                  <c:v>-0.18969083633935502</c:v>
                </c:pt>
                <c:pt idx="13">
                  <c:v>-0.18969083633935502</c:v>
                </c:pt>
                <c:pt idx="14">
                  <c:v>-0.18969083633935502</c:v>
                </c:pt>
                <c:pt idx="15">
                  <c:v>-0.18969083633935502</c:v>
                </c:pt>
                <c:pt idx="16">
                  <c:v>-0.18969083633935502</c:v>
                </c:pt>
                <c:pt idx="17">
                  <c:v>-0.18969083633935502</c:v>
                </c:pt>
                <c:pt idx="18">
                  <c:v>-0.18969083633935502</c:v>
                </c:pt>
                <c:pt idx="19">
                  <c:v>-0.18969083633935502</c:v>
                </c:pt>
                <c:pt idx="20">
                  <c:v>-0.18969083633935502</c:v>
                </c:pt>
                <c:pt idx="21">
                  <c:v>-0.18969083633935502</c:v>
                </c:pt>
                <c:pt idx="22">
                  <c:v>-0.18969083633935502</c:v>
                </c:pt>
                <c:pt idx="23">
                  <c:v>-0.18969083633935502</c:v>
                </c:pt>
                <c:pt idx="24">
                  <c:v>-0.18969083633935502</c:v>
                </c:pt>
                <c:pt idx="25">
                  <c:v>-0.18969083633935502</c:v>
                </c:pt>
                <c:pt idx="26">
                  <c:v>-0.18969083633935502</c:v>
                </c:pt>
                <c:pt idx="27">
                  <c:v>-0.18969083633935502</c:v>
                </c:pt>
                <c:pt idx="28">
                  <c:v>-0.18969083633935502</c:v>
                </c:pt>
                <c:pt idx="29">
                  <c:v>-0.18969083633935502</c:v>
                </c:pt>
                <c:pt idx="30">
                  <c:v>-0.18969083633935502</c:v>
                </c:pt>
                <c:pt idx="31">
                  <c:v>-0.18969083633935502</c:v>
                </c:pt>
                <c:pt idx="32">
                  <c:v>-0.18969083633935502</c:v>
                </c:pt>
                <c:pt idx="33">
                  <c:v>-0.18969083633935502</c:v>
                </c:pt>
                <c:pt idx="34">
                  <c:v>-0.18969083633935502</c:v>
                </c:pt>
                <c:pt idx="35">
                  <c:v>-0.18969083633935502</c:v>
                </c:pt>
                <c:pt idx="36">
                  <c:v>-0.18969083633935502</c:v>
                </c:pt>
                <c:pt idx="37">
                  <c:v>-0.18969083633935502</c:v>
                </c:pt>
                <c:pt idx="38">
                  <c:v>-0.18969083633935502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F0-451D-AA5A-DAFA56998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068832"/>
        <c:axId val="383073144"/>
      </c:scatterChart>
      <c:valAx>
        <c:axId val="38306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73144"/>
        <c:crosses val="autoZero"/>
        <c:crossBetween val="midCat"/>
      </c:valAx>
      <c:valAx>
        <c:axId val="38307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3068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de-CH">
                <a:solidFill>
                  <a:srgbClr val="FF0000"/>
                </a:solidFill>
              </a:rPr>
              <a:t>FALL</a:t>
            </a:r>
            <a:r>
              <a:rPr lang="de-CH" baseline="0">
                <a:solidFill>
                  <a:srgbClr val="FF0000"/>
                </a:solidFill>
              </a:rPr>
              <a:t> 12: FUNKTION Y = e^[A*(lnIxI)^B]</a:t>
            </a:r>
            <a:endParaRPr lang="de-CH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154569892473116"/>
          <c:y val="6.0947022972339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de-CH"/>
        </a:p>
      </c:txPr>
    </c:title>
    <c:autoTitleDeleted val="0"/>
    <c:plotArea>
      <c:layout>
        <c:manualLayout>
          <c:layoutTarget val="inner"/>
          <c:xMode val="edge"/>
          <c:yMode val="edge"/>
          <c:x val="4.0456989247311829E-2"/>
          <c:y val="0.15961087669948429"/>
          <c:w val="0.91993163152992974"/>
          <c:h val="0.73238775005444989"/>
        </c:manualLayout>
      </c:layout>
      <c:scatterChart>
        <c:scatterStyle val="lineMarker"/>
        <c:varyColors val="0"/>
        <c:ser>
          <c:idx val="0"/>
          <c:order val="0"/>
          <c:tx>
            <c:v>Messwerte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'FALL 12'!$D$9:$D$48</c:f>
              <c:numCache>
                <c:formatCode>General</c:formatCode>
                <c:ptCount val="40"/>
                <c:pt idx="0">
                  <c:v>-8.6985211627783721E-2</c:v>
                </c:pt>
                <c:pt idx="1">
                  <c:v>0.4083274040352361</c:v>
                </c:pt>
                <c:pt idx="2">
                  <c:v>0.83407587158188146</c:v>
                </c:pt>
                <c:pt idx="3">
                  <c:v>0.91026862720617829</c:v>
                </c:pt>
                <c:pt idx="4">
                  <c:v>0.99625350978604055</c:v>
                </c:pt>
                <c:pt idx="5">
                  <c:v>-0.90107815055528995</c:v>
                </c:pt>
                <c:pt idx="6">
                  <c:v>0.97044884588606961</c:v>
                </c:pt>
                <c:pt idx="7">
                  <c:v>3.6774399519727487E-4</c:v>
                </c:pt>
                <c:pt idx="8">
                  <c:v>3.6774399519727487E-4</c:v>
                </c:pt>
                <c:pt idx="9">
                  <c:v>3.6774399519727487E-4</c:v>
                </c:pt>
                <c:pt idx="10">
                  <c:v>3.6774399519727487E-4</c:v>
                </c:pt>
                <c:pt idx="11">
                  <c:v>3.6774399519727487E-4</c:v>
                </c:pt>
                <c:pt idx="12">
                  <c:v>3.6774399519727487E-4</c:v>
                </c:pt>
                <c:pt idx="13">
                  <c:v>3.6774399519727487E-4</c:v>
                </c:pt>
                <c:pt idx="14">
                  <c:v>3.6774399519727487E-4</c:v>
                </c:pt>
                <c:pt idx="15">
                  <c:v>3.6774399519727487E-4</c:v>
                </c:pt>
                <c:pt idx="16">
                  <c:v>3.6774399519727487E-4</c:v>
                </c:pt>
                <c:pt idx="17">
                  <c:v>3.6774399519727487E-4</c:v>
                </c:pt>
                <c:pt idx="18">
                  <c:v>3.6774399519727487E-4</c:v>
                </c:pt>
                <c:pt idx="19">
                  <c:v>3.6774399519727487E-4</c:v>
                </c:pt>
                <c:pt idx="20">
                  <c:v>3.6774399519727487E-4</c:v>
                </c:pt>
                <c:pt idx="21">
                  <c:v>3.6774399519727487E-4</c:v>
                </c:pt>
                <c:pt idx="22">
                  <c:v>3.6774399519727487E-4</c:v>
                </c:pt>
                <c:pt idx="23">
                  <c:v>3.6774399519727487E-4</c:v>
                </c:pt>
                <c:pt idx="24">
                  <c:v>3.6774399519727487E-4</c:v>
                </c:pt>
                <c:pt idx="25">
                  <c:v>3.6774399519727487E-4</c:v>
                </c:pt>
                <c:pt idx="26">
                  <c:v>3.6774399519727487E-4</c:v>
                </c:pt>
                <c:pt idx="27">
                  <c:v>3.6774399519727487E-4</c:v>
                </c:pt>
                <c:pt idx="28">
                  <c:v>3.6774399519727487E-4</c:v>
                </c:pt>
                <c:pt idx="29">
                  <c:v>3.6774399519727487E-4</c:v>
                </c:pt>
                <c:pt idx="30">
                  <c:v>3.6774399519727487E-4</c:v>
                </c:pt>
                <c:pt idx="31">
                  <c:v>3.6774399519727487E-4</c:v>
                </c:pt>
                <c:pt idx="32">
                  <c:v>3.6774399519727487E-4</c:v>
                </c:pt>
                <c:pt idx="33">
                  <c:v>3.6774399519727487E-4</c:v>
                </c:pt>
                <c:pt idx="34">
                  <c:v>3.6774399519727487E-4</c:v>
                </c:pt>
                <c:pt idx="35">
                  <c:v>3.6774399519727487E-4</c:v>
                </c:pt>
                <c:pt idx="36">
                  <c:v>3.6774399519727487E-4</c:v>
                </c:pt>
              </c:numCache>
            </c:numRef>
          </c:xVal>
          <c:yVal>
            <c:numRef>
              <c:f>'FALL 12'!$E$9:$E$48</c:f>
              <c:numCache>
                <c:formatCode>General</c:formatCode>
                <c:ptCount val="40"/>
                <c:pt idx="0">
                  <c:v>0.60581290650812902</c:v>
                </c:pt>
                <c:pt idx="1">
                  <c:v>1.1013432811275519</c:v>
                </c:pt>
                <c:pt idx="2">
                  <c:v>1.5271817972670956</c:v>
                </c:pt>
                <c:pt idx="3">
                  <c:v>1.6033836712444585</c:v>
                </c:pt>
                <c:pt idx="4">
                  <c:v>1.6893768941077867</c:v>
                </c:pt>
                <c:pt idx="5">
                  <c:v>-0.20902547954595704</c:v>
                </c:pt>
                <c:pt idx="6">
                  <c:v>1.6635699284751466</c:v>
                </c:pt>
                <c:pt idx="7">
                  <c:v>3.6774399519727487E-4</c:v>
                </c:pt>
                <c:pt idx="8">
                  <c:v>3.6774399519727487E-4</c:v>
                </c:pt>
                <c:pt idx="9">
                  <c:v>3.6774399519727487E-4</c:v>
                </c:pt>
                <c:pt idx="10">
                  <c:v>3.6774399519727487E-4</c:v>
                </c:pt>
                <c:pt idx="11">
                  <c:v>3.6774399519727487E-4</c:v>
                </c:pt>
                <c:pt idx="12">
                  <c:v>3.6774399519727487E-4</c:v>
                </c:pt>
                <c:pt idx="13">
                  <c:v>3.6774399519727487E-4</c:v>
                </c:pt>
                <c:pt idx="14">
                  <c:v>3.6774399519727487E-4</c:v>
                </c:pt>
                <c:pt idx="15">
                  <c:v>3.6774399519727487E-4</c:v>
                </c:pt>
                <c:pt idx="16">
                  <c:v>3.6774399519727487E-4</c:v>
                </c:pt>
                <c:pt idx="17">
                  <c:v>3.6774399519727487E-4</c:v>
                </c:pt>
                <c:pt idx="18">
                  <c:v>3.6774399519727487E-4</c:v>
                </c:pt>
                <c:pt idx="19">
                  <c:v>3.6774399519727487E-4</c:v>
                </c:pt>
                <c:pt idx="20">
                  <c:v>3.6774399519727487E-4</c:v>
                </c:pt>
                <c:pt idx="21">
                  <c:v>3.6774399519727487E-4</c:v>
                </c:pt>
                <c:pt idx="22">
                  <c:v>3.6774399519727487E-4</c:v>
                </c:pt>
                <c:pt idx="23">
                  <c:v>3.6774399519727487E-4</c:v>
                </c:pt>
                <c:pt idx="24">
                  <c:v>3.6774399519727487E-4</c:v>
                </c:pt>
                <c:pt idx="25">
                  <c:v>3.6774399519727487E-4</c:v>
                </c:pt>
                <c:pt idx="26">
                  <c:v>3.6774399519727487E-4</c:v>
                </c:pt>
                <c:pt idx="27">
                  <c:v>3.6774399519727487E-4</c:v>
                </c:pt>
                <c:pt idx="28">
                  <c:v>3.6774399519727487E-4</c:v>
                </c:pt>
                <c:pt idx="29">
                  <c:v>3.6774399519727487E-4</c:v>
                </c:pt>
                <c:pt idx="30">
                  <c:v>3.6774399519727487E-4</c:v>
                </c:pt>
                <c:pt idx="31">
                  <c:v>3.6774399519727487E-4</c:v>
                </c:pt>
                <c:pt idx="32">
                  <c:v>3.6774399519727487E-4</c:v>
                </c:pt>
                <c:pt idx="33">
                  <c:v>3.6774399519727487E-4</c:v>
                </c:pt>
                <c:pt idx="34">
                  <c:v>3.6774399519727487E-4</c:v>
                </c:pt>
                <c:pt idx="35">
                  <c:v>3.6774399519727487E-4</c:v>
                </c:pt>
                <c:pt idx="36">
                  <c:v>3.6774399519727487E-4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3-4F0F-BF24-E99C28A0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437592"/>
        <c:axId val="580443824"/>
      </c:scatterChart>
      <c:scatterChart>
        <c:scatterStyle val="smoothMarker"/>
        <c:varyColors val="0"/>
        <c:ser>
          <c:idx val="1"/>
          <c:order val="1"/>
          <c:tx>
            <c:v>Funktionsgerade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'FALL 12'!$D$9:$D$48</c:f>
              <c:numCache>
                <c:formatCode>General</c:formatCode>
                <c:ptCount val="40"/>
                <c:pt idx="0">
                  <c:v>-8.6985211627783721E-2</c:v>
                </c:pt>
                <c:pt idx="1">
                  <c:v>0.4083274040352361</c:v>
                </c:pt>
                <c:pt idx="2">
                  <c:v>0.83407587158188146</c:v>
                </c:pt>
                <c:pt idx="3">
                  <c:v>0.91026862720617829</c:v>
                </c:pt>
                <c:pt idx="4">
                  <c:v>0.99625350978604055</c:v>
                </c:pt>
                <c:pt idx="5">
                  <c:v>-0.90107815055528995</c:v>
                </c:pt>
                <c:pt idx="6">
                  <c:v>0.97044884588606961</c:v>
                </c:pt>
                <c:pt idx="7">
                  <c:v>3.6774399519727487E-4</c:v>
                </c:pt>
                <c:pt idx="8">
                  <c:v>3.6774399519727487E-4</c:v>
                </c:pt>
                <c:pt idx="9">
                  <c:v>3.6774399519727487E-4</c:v>
                </c:pt>
                <c:pt idx="10">
                  <c:v>3.6774399519727487E-4</c:v>
                </c:pt>
                <c:pt idx="11">
                  <c:v>3.6774399519727487E-4</c:v>
                </c:pt>
                <c:pt idx="12">
                  <c:v>3.6774399519727487E-4</c:v>
                </c:pt>
                <c:pt idx="13">
                  <c:v>3.6774399519727487E-4</c:v>
                </c:pt>
                <c:pt idx="14">
                  <c:v>3.6774399519727487E-4</c:v>
                </c:pt>
                <c:pt idx="15">
                  <c:v>3.6774399519727487E-4</c:v>
                </c:pt>
                <c:pt idx="16">
                  <c:v>3.6774399519727487E-4</c:v>
                </c:pt>
                <c:pt idx="17">
                  <c:v>3.6774399519727487E-4</c:v>
                </c:pt>
                <c:pt idx="18">
                  <c:v>3.6774399519727487E-4</c:v>
                </c:pt>
                <c:pt idx="19">
                  <c:v>3.6774399519727487E-4</c:v>
                </c:pt>
                <c:pt idx="20">
                  <c:v>3.6774399519727487E-4</c:v>
                </c:pt>
                <c:pt idx="21">
                  <c:v>3.6774399519727487E-4</c:v>
                </c:pt>
                <c:pt idx="22">
                  <c:v>3.6774399519727487E-4</c:v>
                </c:pt>
                <c:pt idx="23">
                  <c:v>3.6774399519727487E-4</c:v>
                </c:pt>
                <c:pt idx="24">
                  <c:v>3.6774399519727487E-4</c:v>
                </c:pt>
                <c:pt idx="25">
                  <c:v>3.6774399519727487E-4</c:v>
                </c:pt>
                <c:pt idx="26">
                  <c:v>3.6774399519727487E-4</c:v>
                </c:pt>
                <c:pt idx="27">
                  <c:v>3.6774399519727487E-4</c:v>
                </c:pt>
                <c:pt idx="28">
                  <c:v>3.6774399519727487E-4</c:v>
                </c:pt>
                <c:pt idx="29">
                  <c:v>3.6774399519727487E-4</c:v>
                </c:pt>
                <c:pt idx="30">
                  <c:v>3.6774399519727487E-4</c:v>
                </c:pt>
                <c:pt idx="31">
                  <c:v>3.6774399519727487E-4</c:v>
                </c:pt>
                <c:pt idx="32">
                  <c:v>3.6774399519727487E-4</c:v>
                </c:pt>
                <c:pt idx="33">
                  <c:v>3.6774399519727487E-4</c:v>
                </c:pt>
                <c:pt idx="34">
                  <c:v>3.6774399519727487E-4</c:v>
                </c:pt>
                <c:pt idx="35">
                  <c:v>3.6774399519727487E-4</c:v>
                </c:pt>
                <c:pt idx="36">
                  <c:v>3.6774399519727487E-4</c:v>
                </c:pt>
              </c:numCache>
            </c:numRef>
          </c:xVal>
          <c:yVal>
            <c:numRef>
              <c:f>'FALL 12'!$F$9:$F$48</c:f>
              <c:numCache>
                <c:formatCode>General</c:formatCode>
                <c:ptCount val="40"/>
                <c:pt idx="0">
                  <c:v>0.60707239376884947</c:v>
                </c:pt>
                <c:pt idx="1">
                  <c:v>1.1014716529685868</c:v>
                </c:pt>
                <c:pt idx="2">
                  <c:v>1.5264350403410762</c:v>
                </c:pt>
                <c:pt idx="3">
                  <c:v>1.6024872965240018</c:v>
                </c:pt>
                <c:pt idx="4">
                  <c:v>1.6883136229803868</c:v>
                </c:pt>
                <c:pt idx="5">
                  <c:v>-0.20551935777927441</c:v>
                </c:pt>
                <c:pt idx="6">
                  <c:v>1.6625565428806475</c:v>
                </c:pt>
                <c:pt idx="7">
                  <c:v>0.69426427054166173</c:v>
                </c:pt>
                <c:pt idx="8">
                  <c:v>0.69426427054166173</c:v>
                </c:pt>
                <c:pt idx="9">
                  <c:v>0.69426427054166173</c:v>
                </c:pt>
                <c:pt idx="10">
                  <c:v>0.69426427054166173</c:v>
                </c:pt>
                <c:pt idx="11">
                  <c:v>0.69426427054166173</c:v>
                </c:pt>
                <c:pt idx="12">
                  <c:v>0.69426427054166173</c:v>
                </c:pt>
                <c:pt idx="13">
                  <c:v>0.69426427054166173</c:v>
                </c:pt>
                <c:pt idx="14">
                  <c:v>0.69426427054166173</c:v>
                </c:pt>
                <c:pt idx="15">
                  <c:v>0.69426427054166173</c:v>
                </c:pt>
                <c:pt idx="16">
                  <c:v>0.69426427054166173</c:v>
                </c:pt>
                <c:pt idx="17">
                  <c:v>0.69426427054166173</c:v>
                </c:pt>
                <c:pt idx="18">
                  <c:v>0.69426427054166173</c:v>
                </c:pt>
                <c:pt idx="19">
                  <c:v>0.69426427054166173</c:v>
                </c:pt>
                <c:pt idx="20">
                  <c:v>0.69426427054166173</c:v>
                </c:pt>
                <c:pt idx="21">
                  <c:v>0.69426427054166173</c:v>
                </c:pt>
                <c:pt idx="22">
                  <c:v>0.69426427054166173</c:v>
                </c:pt>
                <c:pt idx="23">
                  <c:v>0.69426427054166173</c:v>
                </c:pt>
                <c:pt idx="24">
                  <c:v>0.69426427054166173</c:v>
                </c:pt>
                <c:pt idx="25">
                  <c:v>0.69426427054166173</c:v>
                </c:pt>
                <c:pt idx="26">
                  <c:v>0.69426427054166173</c:v>
                </c:pt>
                <c:pt idx="27">
                  <c:v>0.69426427054166173</c:v>
                </c:pt>
                <c:pt idx="28">
                  <c:v>0.69426427054166173</c:v>
                </c:pt>
                <c:pt idx="29">
                  <c:v>0.69426427054166173</c:v>
                </c:pt>
                <c:pt idx="30">
                  <c:v>0.69426427054166173</c:v>
                </c:pt>
                <c:pt idx="31">
                  <c:v>0.69426427054166173</c:v>
                </c:pt>
                <c:pt idx="32">
                  <c:v>0.69426427054166173</c:v>
                </c:pt>
                <c:pt idx="33">
                  <c:v>0.69426427054166173</c:v>
                </c:pt>
                <c:pt idx="34">
                  <c:v>0.69426427054166173</c:v>
                </c:pt>
                <c:pt idx="35">
                  <c:v>0.69426427054166173</c:v>
                </c:pt>
                <c:pt idx="36">
                  <c:v>0.69426427054166173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63-4F0F-BF24-E99C28A0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437592"/>
        <c:axId val="580443824"/>
      </c:scatterChart>
      <c:valAx>
        <c:axId val="580437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0443824"/>
        <c:crosses val="autoZero"/>
        <c:crossBetween val="midCat"/>
      </c:valAx>
      <c:valAx>
        <c:axId val="58044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0437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76129596703638"/>
          <c:y val="0.93904810581650022"/>
          <c:w val="0.40295769480427851"/>
          <c:h val="2.64583225309442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15</xdr:row>
      <xdr:rowOff>60960</xdr:rowOff>
    </xdr:from>
    <xdr:to>
      <xdr:col>5</xdr:col>
      <xdr:colOff>891540</xdr:colOff>
      <xdr:row>44</xdr:row>
      <xdr:rowOff>144780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15</xdr:row>
      <xdr:rowOff>38100</xdr:rowOff>
    </xdr:from>
    <xdr:to>
      <xdr:col>5</xdr:col>
      <xdr:colOff>876300</xdr:colOff>
      <xdr:row>44</xdr:row>
      <xdr:rowOff>167640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15</xdr:row>
      <xdr:rowOff>30480</xdr:rowOff>
    </xdr:from>
    <xdr:to>
      <xdr:col>5</xdr:col>
      <xdr:colOff>777240</xdr:colOff>
      <xdr:row>44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15</xdr:row>
      <xdr:rowOff>22860</xdr:rowOff>
    </xdr:from>
    <xdr:to>
      <xdr:col>5</xdr:col>
      <xdr:colOff>1135380</xdr:colOff>
      <xdr:row>44</xdr:row>
      <xdr:rowOff>167640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15</xdr:row>
      <xdr:rowOff>60960</xdr:rowOff>
    </xdr:from>
    <xdr:to>
      <xdr:col>5</xdr:col>
      <xdr:colOff>1219200</xdr:colOff>
      <xdr:row>44</xdr:row>
      <xdr:rowOff>160020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15</xdr:row>
      <xdr:rowOff>45720</xdr:rowOff>
    </xdr:from>
    <xdr:to>
      <xdr:col>5</xdr:col>
      <xdr:colOff>998220</xdr:colOff>
      <xdr:row>44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15</xdr:row>
      <xdr:rowOff>53340</xdr:rowOff>
    </xdr:from>
    <xdr:to>
      <xdr:col>5</xdr:col>
      <xdr:colOff>1211580</xdr:colOff>
      <xdr:row>44</xdr:row>
      <xdr:rowOff>167640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60961</xdr:rowOff>
    </xdr:from>
    <xdr:to>
      <xdr:col>5</xdr:col>
      <xdr:colOff>602902</xdr:colOff>
      <xdr:row>44</xdr:row>
      <xdr:rowOff>142352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14</xdr:row>
      <xdr:rowOff>106680</xdr:rowOff>
    </xdr:from>
    <xdr:to>
      <xdr:col>5</xdr:col>
      <xdr:colOff>998220</xdr:colOff>
      <xdr:row>44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81F738C-FE5C-451A-ABD5-FEF0B7F84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ekopriority.com/upload/download/STATISTIK_Abfrage_des_Konfidenzintervalls_fuer_den_Mittelwert.zip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zoomScaleNormal="98" workbookViewId="0">
      <selection activeCell="L8" sqref="L8"/>
    </sheetView>
  </sheetViews>
  <sheetFormatPr baseColWidth="10" defaultColWidth="11.578125" defaultRowHeight="14.4" x14ac:dyDescent="0.55000000000000004"/>
  <cols>
    <col min="1" max="1" width="12" style="7" customWidth="1"/>
    <col min="2" max="2" width="14.15625" style="7" customWidth="1"/>
    <col min="3" max="3" width="12.68359375" style="7" customWidth="1"/>
    <col min="4" max="4" width="10.15625" style="7" customWidth="1"/>
    <col min="5" max="5" width="10.68359375" style="7" customWidth="1"/>
    <col min="6" max="6" width="11.83984375" style="7" customWidth="1"/>
    <col min="7" max="8" width="21.15625" style="7" customWidth="1"/>
    <col min="9" max="9" width="19" style="7" customWidth="1"/>
    <col min="10" max="10" width="24" style="7" customWidth="1"/>
    <col min="11" max="16384" width="11.578125" style="7"/>
  </cols>
  <sheetData>
    <row r="1" spans="1:18" ht="25.75" customHeight="1" thickTop="1" x14ac:dyDescent="0.7">
      <c r="A1" s="1" t="s">
        <v>83</v>
      </c>
      <c r="B1" s="2"/>
      <c r="C1" s="2"/>
      <c r="D1" s="2"/>
      <c r="E1" s="2"/>
      <c r="F1" s="3"/>
      <c r="G1" s="4" t="s">
        <v>33</v>
      </c>
      <c r="H1" s="4" t="s">
        <v>24</v>
      </c>
      <c r="I1" s="5" t="s">
        <v>89</v>
      </c>
      <c r="J1" s="6"/>
    </row>
    <row r="2" spans="1:18" ht="19.149999999999999" customHeight="1" thickBot="1" x14ac:dyDescent="0.75">
      <c r="A2" s="8"/>
      <c r="B2" s="9"/>
      <c r="C2" s="9"/>
      <c r="D2" s="9"/>
      <c r="E2" s="9"/>
      <c r="F2" s="10"/>
      <c r="G2" s="11"/>
      <c r="H2" s="11"/>
      <c r="I2" s="12"/>
      <c r="J2" s="13"/>
      <c r="M2" s="14"/>
      <c r="N2" s="14"/>
      <c r="O2" s="14"/>
      <c r="P2" s="14"/>
      <c r="Q2" s="14"/>
      <c r="R2" s="14"/>
    </row>
    <row r="3" spans="1:18" ht="14.7" thickTop="1" x14ac:dyDescent="0.55000000000000004">
      <c r="A3" s="15" t="s">
        <v>49</v>
      </c>
      <c r="B3" s="16"/>
      <c r="C3" s="17"/>
      <c r="D3" s="18"/>
      <c r="E3" s="19" t="s">
        <v>49</v>
      </c>
      <c r="F3" s="20"/>
      <c r="G3" s="21">
        <v>1</v>
      </c>
      <c r="H3" s="22" t="s">
        <v>25</v>
      </c>
      <c r="I3" s="23">
        <f>'FALL 1'!$C$56</f>
        <v>0.97662400000000005</v>
      </c>
      <c r="J3" s="24"/>
      <c r="L3" s="25"/>
    </row>
    <row r="4" spans="1:18" x14ac:dyDescent="0.55000000000000004">
      <c r="A4" s="181" t="s">
        <v>86</v>
      </c>
      <c r="B4" s="182"/>
      <c r="C4" s="183" t="s">
        <v>88</v>
      </c>
      <c r="D4" s="184"/>
      <c r="E4" s="15" t="s">
        <v>87</v>
      </c>
      <c r="F4" s="16"/>
      <c r="G4" s="22">
        <v>2</v>
      </c>
      <c r="H4" s="22" t="s">
        <v>26</v>
      </c>
      <c r="I4" s="26">
        <f>'FALL 2'!$C$56</f>
        <v>0.87385900000000005</v>
      </c>
      <c r="J4" s="24"/>
      <c r="K4" s="27"/>
      <c r="L4" s="28"/>
    </row>
    <row r="5" spans="1:18" ht="14.7" thickBot="1" x14ac:dyDescent="0.6">
      <c r="A5" s="181" t="s">
        <v>84</v>
      </c>
      <c r="B5" s="182"/>
      <c r="C5" s="29" t="s">
        <v>8</v>
      </c>
      <c r="D5" s="30" t="s">
        <v>9</v>
      </c>
      <c r="E5" s="31" t="s">
        <v>85</v>
      </c>
      <c r="F5" s="32"/>
      <c r="G5" s="22">
        <v>5</v>
      </c>
      <c r="H5" s="22" t="s">
        <v>29</v>
      </c>
      <c r="I5" s="26">
        <f>'FALL 5'!$C$55</f>
        <v>0.73691600000000002</v>
      </c>
      <c r="J5" s="24"/>
      <c r="K5" s="25"/>
      <c r="L5" s="28"/>
    </row>
    <row r="6" spans="1:18" ht="14.7" thickTop="1" x14ac:dyDescent="0.55000000000000004">
      <c r="A6" s="88">
        <v>8</v>
      </c>
      <c r="B6" s="89">
        <v>8</v>
      </c>
      <c r="C6" s="90">
        <v>8</v>
      </c>
      <c r="D6" s="91">
        <v>64</v>
      </c>
      <c r="E6" s="92">
        <v>64</v>
      </c>
      <c r="F6" s="89">
        <v>64</v>
      </c>
      <c r="G6" s="22">
        <v>7</v>
      </c>
      <c r="H6" s="22" t="s">
        <v>27</v>
      </c>
      <c r="I6" s="26">
        <f>'FALL 7'!$C$56</f>
        <v>0.955152</v>
      </c>
      <c r="J6" s="24"/>
      <c r="K6" s="33"/>
      <c r="L6" s="33"/>
      <c r="M6" s="25"/>
    </row>
    <row r="7" spans="1:18" x14ac:dyDescent="0.55000000000000004">
      <c r="A7" s="93">
        <v>7</v>
      </c>
      <c r="B7" s="94">
        <v>7</v>
      </c>
      <c r="C7" s="95">
        <v>7</v>
      </c>
      <c r="D7" s="96">
        <v>49</v>
      </c>
      <c r="E7" s="97">
        <v>49</v>
      </c>
      <c r="F7" s="94">
        <v>49</v>
      </c>
      <c r="G7" s="22">
        <v>8</v>
      </c>
      <c r="H7" s="22" t="s">
        <v>28</v>
      </c>
      <c r="I7" s="26">
        <f>'FALL 8'!$C$56</f>
        <v>0.85020899999999999</v>
      </c>
      <c r="J7" s="24"/>
      <c r="K7" s="27"/>
      <c r="L7" s="34"/>
      <c r="M7" s="25"/>
    </row>
    <row r="8" spans="1:18" x14ac:dyDescent="0.55000000000000004">
      <c r="A8" s="93">
        <v>4</v>
      </c>
      <c r="B8" s="94">
        <v>4</v>
      </c>
      <c r="C8" s="95">
        <v>4</v>
      </c>
      <c r="D8" s="96">
        <v>16</v>
      </c>
      <c r="E8" s="97">
        <v>16</v>
      </c>
      <c r="F8" s="94">
        <v>16</v>
      </c>
      <c r="G8" s="22">
        <v>9</v>
      </c>
      <c r="H8" s="22" t="s">
        <v>52</v>
      </c>
      <c r="I8" s="26">
        <f>'FALL 9'!$C$56</f>
        <v>1</v>
      </c>
      <c r="J8" s="24"/>
      <c r="K8" s="27"/>
      <c r="L8" s="34"/>
      <c r="M8" s="25"/>
    </row>
    <row r="9" spans="1:18" x14ac:dyDescent="0.55000000000000004">
      <c r="A9" s="93">
        <v>2.5</v>
      </c>
      <c r="B9" s="94">
        <v>2.5</v>
      </c>
      <c r="C9" s="95">
        <v>2.5</v>
      </c>
      <c r="D9" s="96">
        <v>6.25</v>
      </c>
      <c r="E9" s="97">
        <v>6.25</v>
      </c>
      <c r="F9" s="94">
        <v>6.25</v>
      </c>
      <c r="G9" s="22">
        <v>10</v>
      </c>
      <c r="H9" s="22" t="s">
        <v>30</v>
      </c>
      <c r="I9" s="26">
        <f>'FALL 10'!$C$56</f>
        <v>0.96393099999999998</v>
      </c>
      <c r="J9" s="35"/>
      <c r="K9" s="34"/>
      <c r="L9" s="34"/>
      <c r="M9" s="25"/>
    </row>
    <row r="10" spans="1:18" x14ac:dyDescent="0.55000000000000004">
      <c r="A10" s="98">
        <v>4.5</v>
      </c>
      <c r="B10" s="99">
        <v>4.5</v>
      </c>
      <c r="C10" s="87">
        <v>4.5</v>
      </c>
      <c r="D10" s="100">
        <v>20.25</v>
      </c>
      <c r="E10" s="101">
        <v>20.25</v>
      </c>
      <c r="F10" s="99">
        <v>20.25</v>
      </c>
      <c r="G10" s="22">
        <v>11</v>
      </c>
      <c r="H10" s="22" t="s">
        <v>31</v>
      </c>
      <c r="I10" s="26">
        <f>'FALL 11'!$C$56</f>
        <v>0.96371899999999999</v>
      </c>
      <c r="J10" s="35"/>
      <c r="K10" s="34"/>
      <c r="L10" s="34"/>
      <c r="M10" s="25"/>
    </row>
    <row r="11" spans="1:18" ht="14.7" thickBot="1" x14ac:dyDescent="0.6">
      <c r="A11" s="98">
        <v>10</v>
      </c>
      <c r="B11" s="99">
        <v>10</v>
      </c>
      <c r="C11" s="87">
        <v>10</v>
      </c>
      <c r="D11" s="100">
        <v>100</v>
      </c>
      <c r="E11" s="101">
        <v>100</v>
      </c>
      <c r="F11" s="99">
        <v>100</v>
      </c>
      <c r="G11" s="36">
        <v>12</v>
      </c>
      <c r="H11" s="36" t="s">
        <v>32</v>
      </c>
      <c r="I11" s="37">
        <f>'FALL 12'!$C$56</f>
        <v>1</v>
      </c>
      <c r="J11" s="38"/>
      <c r="K11" s="27"/>
      <c r="L11" s="34"/>
      <c r="M11" s="25"/>
    </row>
    <row r="12" spans="1:18" ht="14.7" thickTop="1" x14ac:dyDescent="0.55000000000000004">
      <c r="A12" s="98">
        <v>12</v>
      </c>
      <c r="B12" s="99">
        <v>12</v>
      </c>
      <c r="C12" s="87">
        <v>12</v>
      </c>
      <c r="D12" s="100">
        <v>144</v>
      </c>
      <c r="E12" s="101">
        <v>144</v>
      </c>
      <c r="F12" s="99">
        <v>144</v>
      </c>
      <c r="G12" s="39" t="s">
        <v>61</v>
      </c>
      <c r="H12" s="40"/>
      <c r="I12" s="40"/>
      <c r="J12" s="41"/>
      <c r="K12" s="27"/>
      <c r="L12" s="34"/>
      <c r="M12" s="25"/>
    </row>
    <row r="13" spans="1:18" x14ac:dyDescent="0.55000000000000004">
      <c r="A13" s="98">
        <v>15</v>
      </c>
      <c r="B13" s="99">
        <v>15</v>
      </c>
      <c r="C13" s="87">
        <v>15</v>
      </c>
      <c r="D13" s="100">
        <v>225</v>
      </c>
      <c r="E13" s="101">
        <v>225</v>
      </c>
      <c r="F13" s="99">
        <v>225</v>
      </c>
      <c r="G13" s="42" t="s">
        <v>75</v>
      </c>
      <c r="H13" s="40"/>
      <c r="I13" s="40"/>
      <c r="J13" s="43"/>
      <c r="K13" s="44"/>
      <c r="L13" s="25"/>
      <c r="M13" s="25"/>
    </row>
    <row r="14" spans="1:18" x14ac:dyDescent="0.55000000000000004">
      <c r="A14" s="98">
        <v>1.5</v>
      </c>
      <c r="B14" s="99">
        <v>1.5</v>
      </c>
      <c r="C14" s="87">
        <v>1.5</v>
      </c>
      <c r="D14" s="100">
        <v>2.25</v>
      </c>
      <c r="E14" s="101">
        <v>2.25</v>
      </c>
      <c r="F14" s="99">
        <v>2.25</v>
      </c>
      <c r="G14" s="39" t="s">
        <v>72</v>
      </c>
      <c r="H14" s="40"/>
      <c r="I14" s="40"/>
      <c r="J14" s="41"/>
      <c r="K14" s="25"/>
      <c r="L14" s="25"/>
      <c r="M14" s="25"/>
    </row>
    <row r="15" spans="1:18" x14ac:dyDescent="0.55000000000000004">
      <c r="A15" s="98">
        <v>14</v>
      </c>
      <c r="B15" s="99">
        <v>14</v>
      </c>
      <c r="C15" s="87">
        <v>14</v>
      </c>
      <c r="D15" s="100">
        <v>196</v>
      </c>
      <c r="E15" s="101">
        <v>196</v>
      </c>
      <c r="F15" s="99">
        <v>196</v>
      </c>
      <c r="G15" s="39" t="s">
        <v>73</v>
      </c>
      <c r="H15" s="40"/>
      <c r="I15" s="40"/>
      <c r="J15" s="43"/>
      <c r="K15" s="45"/>
      <c r="L15" s="25"/>
      <c r="M15" s="25"/>
    </row>
    <row r="16" spans="1:18" x14ac:dyDescent="0.55000000000000004">
      <c r="A16" s="98">
        <v>2.7182818279999998</v>
      </c>
      <c r="B16" s="99">
        <v>1</v>
      </c>
      <c r="C16" s="87"/>
      <c r="D16" s="100"/>
      <c r="E16" s="101">
        <v>1</v>
      </c>
      <c r="F16" s="99">
        <v>2.7182818279999998</v>
      </c>
      <c r="G16" s="39" t="s">
        <v>74</v>
      </c>
      <c r="H16" s="40"/>
      <c r="I16" s="40"/>
      <c r="J16" s="41"/>
      <c r="L16" s="25"/>
      <c r="M16" s="25"/>
    </row>
    <row r="17" spans="1:12" x14ac:dyDescent="0.55000000000000004">
      <c r="A17" s="98">
        <v>2.7182818279999998</v>
      </c>
      <c r="B17" s="99">
        <v>1</v>
      </c>
      <c r="C17" s="87"/>
      <c r="D17" s="100"/>
      <c r="E17" s="101">
        <v>1</v>
      </c>
      <c r="F17" s="99">
        <v>2.7182818279999998</v>
      </c>
      <c r="G17" s="39" t="s">
        <v>97</v>
      </c>
      <c r="H17" s="40"/>
      <c r="I17" s="40"/>
      <c r="J17" s="43"/>
      <c r="K17" s="46"/>
      <c r="L17" s="25"/>
    </row>
    <row r="18" spans="1:12" x14ac:dyDescent="0.55000000000000004">
      <c r="A18" s="98">
        <v>2.7182818279999998</v>
      </c>
      <c r="B18" s="99">
        <v>1</v>
      </c>
      <c r="C18" s="87"/>
      <c r="D18" s="100"/>
      <c r="E18" s="101">
        <v>1</v>
      </c>
      <c r="F18" s="99">
        <v>2.7182818279999998</v>
      </c>
      <c r="G18" s="39" t="s">
        <v>130</v>
      </c>
      <c r="H18" s="40"/>
      <c r="I18" s="40"/>
      <c r="J18" s="41"/>
      <c r="L18" s="25"/>
    </row>
    <row r="19" spans="1:12" x14ac:dyDescent="0.55000000000000004">
      <c r="A19" s="98">
        <v>2.7182818279999998</v>
      </c>
      <c r="B19" s="99">
        <v>1</v>
      </c>
      <c r="C19" s="87"/>
      <c r="D19" s="100"/>
      <c r="E19" s="101">
        <v>1</v>
      </c>
      <c r="F19" s="99">
        <v>2.7182818279999998</v>
      </c>
      <c r="G19" s="39" t="s">
        <v>131</v>
      </c>
      <c r="H19" s="40"/>
      <c r="I19" s="40"/>
      <c r="J19" s="43"/>
      <c r="K19" s="46"/>
      <c r="L19" s="25"/>
    </row>
    <row r="20" spans="1:12" x14ac:dyDescent="0.55000000000000004">
      <c r="A20" s="98">
        <v>2.7182818279999998</v>
      </c>
      <c r="B20" s="99">
        <v>1</v>
      </c>
      <c r="C20" s="87"/>
      <c r="D20" s="100"/>
      <c r="E20" s="101">
        <v>1</v>
      </c>
      <c r="F20" s="99">
        <v>2.7182818279999998</v>
      </c>
      <c r="G20" s="39" t="s">
        <v>133</v>
      </c>
      <c r="H20" s="40"/>
      <c r="I20" s="40"/>
      <c r="J20" s="47"/>
    </row>
    <row r="21" spans="1:12" x14ac:dyDescent="0.55000000000000004">
      <c r="A21" s="98">
        <v>2.7182818279999998</v>
      </c>
      <c r="B21" s="99">
        <v>1</v>
      </c>
      <c r="C21" s="87"/>
      <c r="D21" s="100"/>
      <c r="E21" s="101">
        <v>1</v>
      </c>
      <c r="F21" s="99">
        <v>2.7182818279999998</v>
      </c>
      <c r="G21" s="39" t="s">
        <v>132</v>
      </c>
      <c r="J21" s="43"/>
      <c r="K21" s="46"/>
      <c r="L21" s="33"/>
    </row>
    <row r="22" spans="1:12" x14ac:dyDescent="0.55000000000000004">
      <c r="A22" s="98">
        <v>2.7182818279999998</v>
      </c>
      <c r="B22" s="99">
        <v>1</v>
      </c>
      <c r="C22" s="87"/>
      <c r="D22" s="100"/>
      <c r="E22" s="101">
        <v>1</v>
      </c>
      <c r="F22" s="99">
        <v>2.7182818279999998</v>
      </c>
      <c r="G22" s="48"/>
      <c r="J22" s="43"/>
    </row>
    <row r="23" spans="1:12" x14ac:dyDescent="0.55000000000000004">
      <c r="A23" s="98">
        <v>2.7182818279999998</v>
      </c>
      <c r="B23" s="99">
        <v>1</v>
      </c>
      <c r="C23" s="87"/>
      <c r="D23" s="100"/>
      <c r="E23" s="101">
        <v>1</v>
      </c>
      <c r="F23" s="99">
        <v>2.7182818279999998</v>
      </c>
      <c r="G23" s="39" t="s">
        <v>78</v>
      </c>
      <c r="H23" s="40"/>
      <c r="I23" s="40"/>
      <c r="J23" s="43"/>
      <c r="K23" s="46"/>
      <c r="L23" s="33"/>
    </row>
    <row r="24" spans="1:12" x14ac:dyDescent="0.55000000000000004">
      <c r="A24" s="98">
        <v>2.7182818279999998</v>
      </c>
      <c r="B24" s="99">
        <v>1</v>
      </c>
      <c r="C24" s="87"/>
      <c r="D24" s="100"/>
      <c r="E24" s="101">
        <v>1</v>
      </c>
      <c r="F24" s="99">
        <v>2.7182818279999998</v>
      </c>
      <c r="G24" s="39" t="s">
        <v>136</v>
      </c>
      <c r="H24" s="40"/>
      <c r="I24" s="40"/>
      <c r="J24" s="43"/>
      <c r="K24" s="25"/>
      <c r="L24" s="25"/>
    </row>
    <row r="25" spans="1:12" x14ac:dyDescent="0.55000000000000004">
      <c r="A25" s="98">
        <v>2.7182818279999998</v>
      </c>
      <c r="B25" s="99">
        <v>1</v>
      </c>
      <c r="C25" s="87"/>
      <c r="D25" s="100"/>
      <c r="E25" s="101">
        <v>1</v>
      </c>
      <c r="F25" s="99">
        <v>2.7182818279999998</v>
      </c>
      <c r="G25" s="39" t="s">
        <v>79</v>
      </c>
      <c r="H25" s="40"/>
      <c r="I25" s="40"/>
      <c r="J25" s="43"/>
      <c r="K25" s="25"/>
      <c r="L25" s="25"/>
    </row>
    <row r="26" spans="1:12" x14ac:dyDescent="0.55000000000000004">
      <c r="A26" s="102">
        <v>2.7182818279999998</v>
      </c>
      <c r="B26" s="99">
        <v>1</v>
      </c>
      <c r="C26" s="87"/>
      <c r="D26" s="100"/>
      <c r="E26" s="101">
        <v>1</v>
      </c>
      <c r="F26" s="99">
        <v>2.7182818279999998</v>
      </c>
      <c r="G26" s="49" t="s">
        <v>137</v>
      </c>
      <c r="H26" s="50"/>
      <c r="I26" s="50"/>
      <c r="J26" s="43"/>
      <c r="K26" s="25"/>
      <c r="L26" s="25"/>
    </row>
    <row r="27" spans="1:12" x14ac:dyDescent="0.55000000000000004">
      <c r="A27" s="102">
        <v>2.7182818279999998</v>
      </c>
      <c r="B27" s="99">
        <v>1</v>
      </c>
      <c r="C27" s="87"/>
      <c r="D27" s="100"/>
      <c r="E27" s="101">
        <v>1</v>
      </c>
      <c r="F27" s="99">
        <v>2.7182818279999998</v>
      </c>
      <c r="G27" s="39" t="s">
        <v>51</v>
      </c>
      <c r="H27" s="46"/>
      <c r="I27" s="46"/>
      <c r="J27" s="43"/>
      <c r="K27" s="25"/>
      <c r="L27" s="25"/>
    </row>
    <row r="28" spans="1:12" x14ac:dyDescent="0.55000000000000004">
      <c r="A28" s="102">
        <v>2.7182818279999998</v>
      </c>
      <c r="B28" s="99">
        <v>1</v>
      </c>
      <c r="C28" s="87"/>
      <c r="D28" s="100"/>
      <c r="E28" s="101">
        <v>1</v>
      </c>
      <c r="F28" s="99">
        <v>2.7182818279999998</v>
      </c>
      <c r="G28" s="48"/>
      <c r="J28" s="43"/>
      <c r="K28" s="25"/>
      <c r="L28" s="25"/>
    </row>
    <row r="29" spans="1:12" x14ac:dyDescent="0.55000000000000004">
      <c r="A29" s="102">
        <v>2.7182818279999998</v>
      </c>
      <c r="B29" s="99">
        <v>1</v>
      </c>
      <c r="C29" s="87"/>
      <c r="D29" s="100"/>
      <c r="E29" s="101">
        <v>1</v>
      </c>
      <c r="F29" s="99">
        <v>2.7182818279999998</v>
      </c>
      <c r="G29" s="49" t="s">
        <v>94</v>
      </c>
      <c r="H29" s="50"/>
      <c r="I29" s="50"/>
      <c r="J29" s="51"/>
      <c r="K29" s="25"/>
      <c r="L29" s="25"/>
    </row>
    <row r="30" spans="1:12" x14ac:dyDescent="0.55000000000000004">
      <c r="A30" s="102">
        <v>2.7182818279999998</v>
      </c>
      <c r="B30" s="99">
        <v>1</v>
      </c>
      <c r="C30" s="87"/>
      <c r="D30" s="100"/>
      <c r="E30" s="101">
        <v>1</v>
      </c>
      <c r="F30" s="99">
        <v>2.7182818279999998</v>
      </c>
      <c r="G30" s="49" t="s">
        <v>95</v>
      </c>
      <c r="H30" s="50"/>
      <c r="I30" s="50"/>
      <c r="J30" s="51"/>
      <c r="K30" s="25"/>
      <c r="L30" s="25"/>
    </row>
    <row r="31" spans="1:12" x14ac:dyDescent="0.55000000000000004">
      <c r="A31" s="102">
        <v>2.7182818279999998</v>
      </c>
      <c r="B31" s="99">
        <v>1</v>
      </c>
      <c r="C31" s="87"/>
      <c r="D31" s="100"/>
      <c r="E31" s="101">
        <v>1</v>
      </c>
      <c r="F31" s="99">
        <v>2.7182818279999998</v>
      </c>
      <c r="G31" s="49" t="s">
        <v>99</v>
      </c>
      <c r="H31" s="50"/>
      <c r="I31" s="50"/>
      <c r="J31" s="51"/>
      <c r="K31" s="25"/>
      <c r="L31" s="25"/>
    </row>
    <row r="32" spans="1:12" x14ac:dyDescent="0.55000000000000004">
      <c r="A32" s="102">
        <v>2.7182818279999998</v>
      </c>
      <c r="B32" s="99">
        <v>1</v>
      </c>
      <c r="C32" s="87"/>
      <c r="D32" s="100"/>
      <c r="E32" s="101">
        <v>1</v>
      </c>
      <c r="F32" s="99">
        <v>2.7182818279999998</v>
      </c>
      <c r="G32" s="49" t="s">
        <v>98</v>
      </c>
      <c r="H32" s="50"/>
      <c r="I32" s="50"/>
      <c r="J32" s="52"/>
      <c r="K32" s="25"/>
      <c r="L32" s="25"/>
    </row>
    <row r="33" spans="1:12" x14ac:dyDescent="0.55000000000000004">
      <c r="A33" s="102">
        <v>2.7182818279999998</v>
      </c>
      <c r="B33" s="99">
        <v>1</v>
      </c>
      <c r="C33" s="87"/>
      <c r="D33" s="100"/>
      <c r="E33" s="101">
        <v>1</v>
      </c>
      <c r="F33" s="99">
        <v>2.7182818279999998</v>
      </c>
      <c r="G33" s="53" t="s">
        <v>100</v>
      </c>
      <c r="H33" s="54" t="s">
        <v>96</v>
      </c>
      <c r="I33" s="54"/>
      <c r="J33" s="55"/>
      <c r="K33" s="25"/>
      <c r="L33" s="25"/>
    </row>
    <row r="34" spans="1:12" x14ac:dyDescent="0.55000000000000004">
      <c r="A34" s="102">
        <v>2.7182818279999998</v>
      </c>
      <c r="B34" s="99">
        <v>1</v>
      </c>
      <c r="C34" s="87"/>
      <c r="D34" s="100"/>
      <c r="E34" s="101">
        <v>1</v>
      </c>
      <c r="F34" s="99">
        <v>2.7182818279999998</v>
      </c>
      <c r="G34" s="15" t="s">
        <v>50</v>
      </c>
      <c r="H34" s="56"/>
      <c r="I34" s="57"/>
      <c r="J34" s="58"/>
      <c r="K34" s="25"/>
      <c r="L34" s="25"/>
    </row>
    <row r="35" spans="1:12" x14ac:dyDescent="0.55000000000000004">
      <c r="A35" s="102">
        <v>2.7182818279999998</v>
      </c>
      <c r="B35" s="99">
        <v>1</v>
      </c>
      <c r="C35" s="87"/>
      <c r="D35" s="100"/>
      <c r="E35" s="101">
        <v>1</v>
      </c>
      <c r="F35" s="99">
        <v>2.7182818279999998</v>
      </c>
      <c r="G35" s="15" t="s">
        <v>91</v>
      </c>
      <c r="H35" s="56"/>
      <c r="I35" s="56"/>
      <c r="J35" s="58"/>
      <c r="K35" s="25"/>
      <c r="L35" s="25"/>
    </row>
    <row r="36" spans="1:12" x14ac:dyDescent="0.55000000000000004">
      <c r="A36" s="102">
        <v>2.7182818279999998</v>
      </c>
      <c r="B36" s="99">
        <v>1</v>
      </c>
      <c r="C36" s="87"/>
      <c r="D36" s="100"/>
      <c r="E36" s="101">
        <v>1</v>
      </c>
      <c r="F36" s="99">
        <v>2.7182818279999998</v>
      </c>
      <c r="G36" s="15" t="s">
        <v>92</v>
      </c>
      <c r="H36" s="56"/>
      <c r="I36" s="56"/>
      <c r="J36" s="58"/>
      <c r="K36" s="25"/>
      <c r="L36" s="25"/>
    </row>
    <row r="37" spans="1:12" x14ac:dyDescent="0.55000000000000004">
      <c r="A37" s="102">
        <v>2.7182818279999998</v>
      </c>
      <c r="B37" s="99">
        <v>1</v>
      </c>
      <c r="C37" s="87"/>
      <c r="D37" s="100"/>
      <c r="E37" s="101">
        <v>1</v>
      </c>
      <c r="F37" s="99">
        <v>2.7182818279999998</v>
      </c>
      <c r="G37" s="59" t="s">
        <v>138</v>
      </c>
      <c r="H37" s="60"/>
      <c r="I37" s="60"/>
      <c r="J37" s="61"/>
      <c r="K37" s="25"/>
      <c r="L37" s="25"/>
    </row>
    <row r="38" spans="1:12" x14ac:dyDescent="0.55000000000000004">
      <c r="A38" s="102">
        <v>2.7182818279999998</v>
      </c>
      <c r="B38" s="99">
        <v>1</v>
      </c>
      <c r="C38" s="87"/>
      <c r="D38" s="100"/>
      <c r="E38" s="101">
        <v>1</v>
      </c>
      <c r="F38" s="99">
        <v>2.7182818279999998</v>
      </c>
      <c r="G38" s="59" t="s">
        <v>139</v>
      </c>
      <c r="H38" s="62"/>
      <c r="I38" s="62"/>
      <c r="J38" s="61"/>
      <c r="K38" s="25"/>
      <c r="L38" s="25"/>
    </row>
    <row r="39" spans="1:12" x14ac:dyDescent="0.55000000000000004">
      <c r="A39" s="102">
        <v>2.7182818279999998</v>
      </c>
      <c r="B39" s="99">
        <v>1</v>
      </c>
      <c r="C39" s="87"/>
      <c r="D39" s="100"/>
      <c r="E39" s="101">
        <v>1</v>
      </c>
      <c r="F39" s="99">
        <v>2.7182818279999998</v>
      </c>
      <c r="G39" s="49" t="s">
        <v>80</v>
      </c>
      <c r="H39" s="50"/>
      <c r="I39" s="50"/>
      <c r="J39" s="43"/>
      <c r="K39" s="25"/>
      <c r="L39" s="25"/>
    </row>
    <row r="40" spans="1:12" x14ac:dyDescent="0.55000000000000004">
      <c r="A40" s="102">
        <v>2.7182818279999998</v>
      </c>
      <c r="B40" s="99">
        <v>1</v>
      </c>
      <c r="C40" s="87"/>
      <c r="D40" s="100"/>
      <c r="E40" s="101">
        <v>1</v>
      </c>
      <c r="F40" s="99">
        <v>2.7182818279999998</v>
      </c>
      <c r="G40" s="42" t="s">
        <v>82</v>
      </c>
      <c r="H40" s="63"/>
      <c r="I40" s="63"/>
      <c r="J40" s="43"/>
      <c r="K40" s="25"/>
      <c r="L40" s="25"/>
    </row>
    <row r="41" spans="1:12" x14ac:dyDescent="0.55000000000000004">
      <c r="A41" s="102">
        <v>2.7182818279999998</v>
      </c>
      <c r="B41" s="99">
        <v>1</v>
      </c>
      <c r="C41" s="87"/>
      <c r="D41" s="100"/>
      <c r="E41" s="101">
        <v>1</v>
      </c>
      <c r="F41" s="99">
        <v>2.7182818279999998</v>
      </c>
      <c r="G41" s="42" t="s">
        <v>93</v>
      </c>
      <c r="H41" s="64"/>
      <c r="I41" s="64"/>
      <c r="J41" s="43"/>
      <c r="K41" s="25"/>
      <c r="L41" s="25"/>
    </row>
    <row r="42" spans="1:12" x14ac:dyDescent="0.55000000000000004">
      <c r="A42" s="102">
        <v>2.7182818279999998</v>
      </c>
      <c r="B42" s="99">
        <v>1</v>
      </c>
      <c r="C42" s="87"/>
      <c r="D42" s="100"/>
      <c r="E42" s="101">
        <v>1</v>
      </c>
      <c r="F42" s="99">
        <v>2.7182818279999998</v>
      </c>
      <c r="G42" s="65"/>
      <c r="H42" s="66" t="s">
        <v>118</v>
      </c>
      <c r="I42" s="66" t="s">
        <v>119</v>
      </c>
      <c r="J42" s="67" t="s">
        <v>120</v>
      </c>
      <c r="K42" s="25"/>
      <c r="L42" s="25"/>
    </row>
    <row r="43" spans="1:12" x14ac:dyDescent="0.55000000000000004">
      <c r="A43" s="102">
        <v>2.7182818279999998</v>
      </c>
      <c r="B43" s="99">
        <v>1</v>
      </c>
      <c r="C43" s="87"/>
      <c r="D43" s="100"/>
      <c r="E43" s="101">
        <v>1</v>
      </c>
      <c r="F43" s="99">
        <v>2.7182818279999998</v>
      </c>
      <c r="G43" s="65" t="s">
        <v>81</v>
      </c>
      <c r="H43" s="66" t="s">
        <v>76</v>
      </c>
      <c r="I43" s="71" t="s">
        <v>140</v>
      </c>
      <c r="J43" s="68" t="s">
        <v>143</v>
      </c>
      <c r="K43" s="25"/>
      <c r="L43" s="25"/>
    </row>
    <row r="44" spans="1:12" x14ac:dyDescent="0.55000000000000004">
      <c r="A44" s="102">
        <v>2.7182818279999998</v>
      </c>
      <c r="B44" s="99">
        <v>1</v>
      </c>
      <c r="C44" s="87"/>
      <c r="D44" s="100"/>
      <c r="E44" s="101">
        <v>1</v>
      </c>
      <c r="F44" s="99">
        <v>2.7182818279999998</v>
      </c>
      <c r="G44" s="69" t="s">
        <v>90</v>
      </c>
      <c r="H44" s="70" t="s">
        <v>76</v>
      </c>
      <c r="I44" s="172" t="s">
        <v>140</v>
      </c>
      <c r="J44" s="68" t="s">
        <v>144</v>
      </c>
      <c r="K44" s="25"/>
      <c r="L44" s="25"/>
    </row>
    <row r="45" spans="1:12" ht="14.7" thickBot="1" x14ac:dyDescent="0.6">
      <c r="A45" s="102">
        <v>2.7182818279999998</v>
      </c>
      <c r="B45" s="99">
        <v>1</v>
      </c>
      <c r="C45" s="104"/>
      <c r="D45" s="105"/>
      <c r="E45" s="101">
        <v>1</v>
      </c>
      <c r="F45" s="99">
        <v>2.7182818279999998</v>
      </c>
      <c r="G45" s="69" t="s">
        <v>121</v>
      </c>
      <c r="H45" s="71" t="s">
        <v>77</v>
      </c>
      <c r="I45" s="72" t="s">
        <v>141</v>
      </c>
      <c r="J45" s="68" t="s">
        <v>142</v>
      </c>
      <c r="K45" s="25"/>
      <c r="L45" s="25"/>
    </row>
    <row r="46" spans="1:12" ht="15" thickTop="1" thickBot="1" x14ac:dyDescent="0.6">
      <c r="A46" s="73"/>
      <c r="B46" s="74">
        <v>4</v>
      </c>
      <c r="C46" s="75" t="s">
        <v>34</v>
      </c>
      <c r="D46" s="76">
        <f>ROWS(D6:D45)-COUNTBLANK(D6:D45)</f>
        <v>10</v>
      </c>
      <c r="E46" s="77"/>
      <c r="F46" s="78"/>
      <c r="G46" s="79" t="s">
        <v>122</v>
      </c>
      <c r="H46" s="80" t="s">
        <v>77</v>
      </c>
      <c r="I46" s="81" t="s">
        <v>141</v>
      </c>
      <c r="J46" s="82" t="s">
        <v>142</v>
      </c>
    </row>
    <row r="47" spans="1:12" ht="14.7" thickTop="1" x14ac:dyDescent="0.55000000000000004">
      <c r="A47" s="83"/>
      <c r="B47" s="84"/>
      <c r="C47" s="44"/>
      <c r="D47" s="85"/>
      <c r="E47" s="33"/>
      <c r="F47" s="33"/>
      <c r="G47" s="25"/>
      <c r="H47" s="33"/>
      <c r="I47" s="33"/>
    </row>
    <row r="48" spans="1:12" x14ac:dyDescent="0.55000000000000004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8.3" x14ac:dyDescent="0.7">
      <c r="A49" s="86"/>
      <c r="B49" s="33"/>
      <c r="C49" s="45"/>
      <c r="D49" s="33"/>
      <c r="E49" s="33"/>
      <c r="F49" s="33"/>
      <c r="G49" s="33"/>
      <c r="H49" s="70"/>
      <c r="I49" s="171"/>
    </row>
    <row r="50" spans="1:9" x14ac:dyDescent="0.55000000000000004">
      <c r="A50" s="33"/>
      <c r="B50" s="33"/>
      <c r="C50" s="33"/>
      <c r="D50" s="33"/>
      <c r="E50" s="33"/>
      <c r="F50" s="33"/>
      <c r="G50" s="33"/>
      <c r="H50" s="33"/>
      <c r="I50" s="33"/>
    </row>
    <row r="51" spans="1:9" x14ac:dyDescent="0.55000000000000004">
      <c r="A51" s="86"/>
      <c r="B51" s="33"/>
      <c r="C51" s="45"/>
      <c r="D51" s="33"/>
      <c r="E51" s="33"/>
      <c r="F51" s="33"/>
      <c r="G51" s="33"/>
      <c r="H51" s="70"/>
      <c r="I51" s="33"/>
    </row>
  </sheetData>
  <sheetProtection algorithmName="SHA-512" hashValue="Yk+Du69H4YyEyaRIaG1TulMx/bGuBHpJj7oXrOwsdmUntvbjvC292q3kyQXkNmL7Ci4oXs0sdlLI7480hMWEbQ==" saltValue="W3NBGP9mNnEn9nrmXXaztg==" spinCount="100000" sheet="1" objects="1" scenarios="1"/>
  <sortState xmlns:xlrd2="http://schemas.microsoft.com/office/spreadsheetml/2017/richdata2" ref="G4:I11">
    <sortCondition ref="G4:G11"/>
  </sortState>
  <mergeCells count="3">
    <mergeCell ref="A4:B4"/>
    <mergeCell ref="A5:B5"/>
    <mergeCell ref="C4:D4"/>
  </mergeCells>
  <dataValidations count="3">
    <dataValidation showInputMessage="1" showErrorMessage="1" sqref="C6:D45 A6:B9 E6:F9" xr:uid="{00000000-0002-0000-0000-000000000000}"/>
    <dataValidation operator="greaterThanOrEqual" allowBlank="1" showInputMessage="1" showErrorMessage="1" sqref="D46" xr:uid="{00000000-0002-0000-0000-000001000000}"/>
    <dataValidation type="decimal" allowBlank="1" showInputMessage="1" showErrorMessage="1" sqref="I3 I4 I5 I6 I7 I8 I9 I10 I11" xr:uid="{00000000-0002-0000-0000-000002000000}">
      <formula1>0.001</formula1>
      <formula2>0.002</formula2>
    </dataValidation>
  </dataValidations>
  <hyperlinks>
    <hyperlink ref="H33" r:id="rId1" xr:uid="{6CFDC6BE-BC9C-41A4-8E74-A5FA1FC30ABA}"/>
  </hyperlinks>
  <pageMargins left="0.7" right="0.7" top="0.78740157499999996" bottom="0.78740157499999996" header="0.3" footer="0.3"/>
  <pageSetup paperSize="9" orientation="portrait" horizontalDpi="4294967293" verticalDpi="4294967293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072"/>
  <sheetViews>
    <sheetView topLeftCell="A42" zoomScaleNormal="100" workbookViewId="0">
      <selection activeCell="B64" sqref="B64"/>
    </sheetView>
  </sheetViews>
  <sheetFormatPr baseColWidth="10" defaultColWidth="11.578125" defaultRowHeight="14.4" x14ac:dyDescent="0.55000000000000004"/>
  <cols>
    <col min="1" max="1" width="18.41796875" style="46" customWidth="1"/>
    <col min="2" max="2" width="15.26171875" style="46" customWidth="1"/>
    <col min="3" max="4" width="11.68359375" style="46" bestFit="1" customWidth="1"/>
    <col min="5" max="5" width="12" style="46" bestFit="1" customWidth="1"/>
    <col min="6" max="6" width="15.26171875" style="46" customWidth="1"/>
    <col min="7" max="7" width="12" style="46" bestFit="1" customWidth="1"/>
    <col min="8" max="8" width="12.15625" style="46" bestFit="1" customWidth="1"/>
    <col min="9" max="9" width="18.83984375" style="46" customWidth="1"/>
    <col min="10" max="10" width="19.26171875" style="46" customWidth="1"/>
    <col min="11" max="11" width="34.26171875" style="46" customWidth="1"/>
    <col min="12" max="12" width="32.68359375" style="46" customWidth="1"/>
    <col min="13" max="13" width="16.26171875" style="46" customWidth="1"/>
    <col min="14" max="16384" width="11.578125" style="46"/>
  </cols>
  <sheetData>
    <row r="1" spans="1:34" ht="18.3" x14ac:dyDescent="0.7">
      <c r="A1" s="106"/>
      <c r="B1" s="107"/>
      <c r="C1" s="107"/>
      <c r="D1" s="107"/>
      <c r="E1" s="107"/>
      <c r="F1" s="107"/>
      <c r="G1" s="107"/>
      <c r="H1" s="107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</row>
    <row r="2" spans="1:34" x14ac:dyDescent="0.55000000000000004">
      <c r="A2" s="109"/>
      <c r="B2" s="109"/>
      <c r="C2" s="175"/>
      <c r="D2" s="175"/>
      <c r="E2" s="175"/>
      <c r="F2" s="175"/>
      <c r="G2" s="175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4" x14ac:dyDescent="0.55000000000000004">
      <c r="A3" s="109"/>
      <c r="B3" s="109"/>
      <c r="C3" s="109" t="s">
        <v>0</v>
      </c>
      <c r="D3" s="110" t="s">
        <v>1</v>
      </c>
      <c r="E3" s="109" t="s">
        <v>2</v>
      </c>
      <c r="F3" s="109" t="s">
        <v>21</v>
      </c>
      <c r="G3" s="109" t="s">
        <v>3</v>
      </c>
      <c r="H3" s="109" t="s">
        <v>4</v>
      </c>
      <c r="I3" s="109" t="s">
        <v>134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</row>
    <row r="4" spans="1:34" x14ac:dyDescent="0.55000000000000004">
      <c r="A4" s="185" t="s">
        <v>135</v>
      </c>
      <c r="B4" s="185"/>
      <c r="C4" s="109">
        <f>EINGABEN!$D$46</f>
        <v>10</v>
      </c>
      <c r="D4" s="109">
        <f>IF(MIN(A6:A45)&lt;1,0,ROUND(SUM(D6:D45),3))</f>
        <v>4.867</v>
      </c>
      <c r="E4" s="109">
        <f>ROUND(SUM(E6:E45),3)</f>
        <v>11.797000000000001</v>
      </c>
      <c r="F4" s="108" t="s">
        <v>22</v>
      </c>
      <c r="G4" s="109">
        <f>IF(MIN(A6:A45)&lt;1,0,ROUND(SUM(G6:G45),3))</f>
        <v>8.8979999999999997</v>
      </c>
      <c r="H4" s="109">
        <f>IF(MIN(A6:A45)&lt;1,0,ROUND(SUM(H6:H45),3))</f>
        <v>5.5309999999999997</v>
      </c>
      <c r="I4" s="109">
        <f>IF(MIN(A6:A45)&lt;1,0,ROUND(SUM(I6:I45),3))</f>
        <v>17.065999999999999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</row>
    <row r="5" spans="1:34" x14ac:dyDescent="0.55000000000000004">
      <c r="A5" s="109" t="s">
        <v>8</v>
      </c>
      <c r="B5" s="109" t="s">
        <v>9</v>
      </c>
      <c r="C5" s="109" t="s">
        <v>38</v>
      </c>
      <c r="D5" s="109" t="s">
        <v>5</v>
      </c>
      <c r="E5" s="109" t="s">
        <v>6</v>
      </c>
      <c r="F5" s="109" t="s">
        <v>23</v>
      </c>
      <c r="G5" s="109" t="s">
        <v>10</v>
      </c>
      <c r="H5" s="109" t="s">
        <v>7</v>
      </c>
      <c r="I5" s="110" t="s">
        <v>18</v>
      </c>
      <c r="J5" s="108" t="s">
        <v>113</v>
      </c>
      <c r="K5" s="108" t="s">
        <v>111</v>
      </c>
      <c r="L5" s="108" t="s">
        <v>112</v>
      </c>
      <c r="M5" s="108" t="s">
        <v>148</v>
      </c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</row>
    <row r="6" spans="1:34" x14ac:dyDescent="0.55000000000000004">
      <c r="A6" s="109">
        <f>EINGABEN!A6</f>
        <v>8</v>
      </c>
      <c r="B6" s="109">
        <f>EINGABEN!F6</f>
        <v>64</v>
      </c>
      <c r="C6" s="109"/>
      <c r="D6" s="109">
        <f>(LN(((LN(A6+0.001)))))</f>
        <v>0.73215947481666477</v>
      </c>
      <c r="E6" s="109">
        <f>(LN((LN(B6+0.001))))</f>
        <v>1.4252503056283174</v>
      </c>
      <c r="F6" s="108">
        <f>(LN(((LN((2.7182813^(C52*(LN((A6+0.001))^C54))))))))</f>
        <v>1.4247065774114946</v>
      </c>
      <c r="G6" s="109">
        <f t="shared" ref="G6:G45" si="0">(D6*E6)</f>
        <v>1.0435105152511199</v>
      </c>
      <c r="H6" s="109">
        <f t="shared" ref="H6:I45" si="1">(D6)^2</f>
        <v>0.53605749656381441</v>
      </c>
      <c r="I6" s="109">
        <f t="shared" si="1"/>
        <v>2.0313384336936124</v>
      </c>
      <c r="J6" s="108">
        <f>IF(EINGABEN!C6="","",EINGABEN!C6)</f>
        <v>8</v>
      </c>
      <c r="K6" s="108">
        <f>IF(J6="","",B6)</f>
        <v>64</v>
      </c>
      <c r="L6" s="108">
        <f>IF(J6="","",(EXP($C$52*LN(J6)^$C$54)))</f>
        <v>63.840606066984648</v>
      </c>
      <c r="M6" s="111">
        <f>IF(K6="","",ABS(K6-L6)^1)</f>
        <v>0.15939393301535176</v>
      </c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</row>
    <row r="7" spans="1:34" x14ac:dyDescent="0.55000000000000004">
      <c r="A7" s="109">
        <f>EINGABEN!A7</f>
        <v>7</v>
      </c>
      <c r="B7" s="109">
        <f>EINGABEN!F7</f>
        <v>49</v>
      </c>
      <c r="C7" s="109"/>
      <c r="D7" s="109">
        <f t="shared" ref="D7:D45" si="2">(LN(((LN(A7+0.001)))))</f>
        <v>0.66580321668953057</v>
      </c>
      <c r="E7" s="109">
        <f t="shared" ref="E7:E45" si="3">(LN((LN(B7+0.001))))</f>
        <v>1.3588822349316014</v>
      </c>
      <c r="F7" s="108">
        <f>(LN(((LN((2.7182813^(C52*(LN((A7+0.001))^C54))))))))</f>
        <v>1.3584726802243468</v>
      </c>
      <c r="G7" s="109">
        <f t="shared" si="0"/>
        <v>0.90474816311971862</v>
      </c>
      <c r="H7" s="109">
        <f t="shared" si="1"/>
        <v>0.44329392335412598</v>
      </c>
      <c r="I7" s="109">
        <f t="shared" si="1"/>
        <v>1.846560928412704</v>
      </c>
      <c r="J7" s="108">
        <f>IF(EINGABEN!C7="","",EINGABEN!C7)</f>
        <v>7</v>
      </c>
      <c r="K7" s="169">
        <f t="shared" ref="K7:K45" si="4">IF(J7="","",B7)</f>
        <v>49</v>
      </c>
      <c r="L7" s="108">
        <f t="shared" ref="L7:L45" si="5">IF(J7="","",(EXP($C$52*LN(J7)^$C$54)))</f>
        <v>48.909068838269462</v>
      </c>
      <c r="M7" s="111">
        <f t="shared" ref="M7:M45" si="6">IF(K7="","",ABS(K7-L7)^1)</f>
        <v>9.0931161730537724E-2</v>
      </c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</row>
    <row r="8" spans="1:34" x14ac:dyDescent="0.55000000000000004">
      <c r="A8" s="109">
        <f>EINGABEN!A8</f>
        <v>4</v>
      </c>
      <c r="B8" s="109">
        <f>EINGABEN!F8</f>
        <v>16</v>
      </c>
      <c r="C8" s="109"/>
      <c r="D8" s="109">
        <f t="shared" si="2"/>
        <v>0.32681455806536153</v>
      </c>
      <c r="E8" s="109">
        <f t="shared" si="3"/>
        <v>1.0198039816897748</v>
      </c>
      <c r="F8" s="108">
        <f>(LN(((LN((2.7182813^(C52*(LN((A8+0.001))^C54))))))))</f>
        <v>1.0201091166866807</v>
      </c>
      <c r="G8" s="109">
        <f t="shared" si="0"/>
        <v>0.3332867875892398</v>
      </c>
      <c r="H8" s="109">
        <f t="shared" si="1"/>
        <v>0.10680775536345756</v>
      </c>
      <c r="I8" s="109">
        <f t="shared" si="1"/>
        <v>1.0400001610703187</v>
      </c>
      <c r="J8" s="108">
        <f>IF(EINGABEN!C8="","",EINGABEN!C8)</f>
        <v>4</v>
      </c>
      <c r="K8" s="169">
        <f t="shared" si="4"/>
        <v>16</v>
      </c>
      <c r="L8" s="108">
        <f t="shared" si="5"/>
        <v>16.006563104062383</v>
      </c>
      <c r="M8" s="111">
        <f t="shared" si="6"/>
        <v>6.5631040623834735E-3</v>
      </c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</row>
    <row r="9" spans="1:34" x14ac:dyDescent="0.55000000000000004">
      <c r="A9" s="109">
        <f>EINGABEN!A9</f>
        <v>2.5</v>
      </c>
      <c r="B9" s="109">
        <f>EINGABEN!F9</f>
        <v>6.25</v>
      </c>
      <c r="C9" s="109"/>
      <c r="D9" s="109">
        <f t="shared" si="2"/>
        <v>-8.6985211627783721E-2</v>
      </c>
      <c r="E9" s="109">
        <f t="shared" si="3"/>
        <v>0.60581290650812902</v>
      </c>
      <c r="F9" s="108">
        <f>(LN(((LN((2.7182813^(C52*(LN((A9+0.001))^C54))))))))</f>
        <v>0.60707239376884947</v>
      </c>
      <c r="G9" s="109">
        <f t="shared" si="0"/>
        <v>-5.2696763879452359E-2</v>
      </c>
      <c r="H9" s="109">
        <f t="shared" si="1"/>
        <v>7.56642704193032E-3</v>
      </c>
      <c r="I9" s="109">
        <f t="shared" si="1"/>
        <v>0.36700927769182706</v>
      </c>
      <c r="J9" s="108">
        <f>IF(EINGABEN!C9="","",EINGABEN!C9)</f>
        <v>2.5</v>
      </c>
      <c r="K9" s="169">
        <f t="shared" si="4"/>
        <v>6.25</v>
      </c>
      <c r="L9" s="108">
        <f t="shared" si="5"/>
        <v>6.260452605336031</v>
      </c>
      <c r="M9" s="111">
        <f t="shared" si="6"/>
        <v>1.0452605336030985E-2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</row>
    <row r="10" spans="1:34" x14ac:dyDescent="0.55000000000000004">
      <c r="A10" s="109">
        <f>EINGABEN!A10</f>
        <v>4.5</v>
      </c>
      <c r="B10" s="111">
        <f>EINGABEN!F10</f>
        <v>20.25</v>
      </c>
      <c r="C10" s="109"/>
      <c r="D10" s="109">
        <f t="shared" si="2"/>
        <v>0.4083274040352361</v>
      </c>
      <c r="E10" s="109">
        <f t="shared" si="3"/>
        <v>1.1013432811275519</v>
      </c>
      <c r="F10" s="108">
        <f>(LN(((LN((2.7182813^(C52*(LN((A10+0.001))^C54))))))))</f>
        <v>1.1014716529685868</v>
      </c>
      <c r="G10" s="109">
        <f t="shared" si="0"/>
        <v>0.4497086429344625</v>
      </c>
      <c r="H10" s="109">
        <f t="shared" si="1"/>
        <v>0.16673126888615494</v>
      </c>
      <c r="I10" s="109">
        <f t="shared" si="1"/>
        <v>1.2129570228848017</v>
      </c>
      <c r="J10" s="108">
        <f>IF(EINGABEN!C10="","",EINGABEN!C10)</f>
        <v>4.5</v>
      </c>
      <c r="K10" s="169">
        <f t="shared" si="4"/>
        <v>20.25</v>
      </c>
      <c r="L10" s="108">
        <f t="shared" si="5"/>
        <v>20.249849855709801</v>
      </c>
      <c r="M10" s="111">
        <f t="shared" si="6"/>
        <v>1.5014429019899467E-4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</row>
    <row r="11" spans="1:34" x14ac:dyDescent="0.55000000000000004">
      <c r="A11" s="109">
        <f>EINGABEN!A11</f>
        <v>10</v>
      </c>
      <c r="B11" s="111">
        <f>EINGABEN!F11</f>
        <v>100</v>
      </c>
      <c r="C11" s="109"/>
      <c r="D11" s="109">
        <f t="shared" si="2"/>
        <v>0.83407587158188146</v>
      </c>
      <c r="E11" s="109">
        <f t="shared" si="3"/>
        <v>1.5271817972670956</v>
      </c>
      <c r="F11" s="108">
        <f>(LN(((LN((2.7182813^(C52*(LN((A11+0.001))^C54))))))))</f>
        <v>1.5264350403410762</v>
      </c>
      <c r="G11" s="109">
        <f t="shared" si="0"/>
        <v>1.273785488619537</v>
      </c>
      <c r="H11" s="109">
        <f t="shared" si="1"/>
        <v>0.69568255955507519</v>
      </c>
      <c r="I11" s="109">
        <f t="shared" si="1"/>
        <v>2.332284241903956</v>
      </c>
      <c r="J11" s="108">
        <f>IF(EINGABEN!C11="","",EINGABEN!C11)</f>
        <v>10</v>
      </c>
      <c r="K11" s="169">
        <f t="shared" si="4"/>
        <v>100</v>
      </c>
      <c r="L11" s="108">
        <f t="shared" si="5"/>
        <v>99.638033091193634</v>
      </c>
      <c r="M11" s="111">
        <f t="shared" si="6"/>
        <v>0.36196690880636595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</row>
    <row r="12" spans="1:34" x14ac:dyDescent="0.55000000000000004">
      <c r="A12" s="109">
        <f>EINGABEN!A12</f>
        <v>12</v>
      </c>
      <c r="B12" s="111">
        <f>EINGABEN!F12</f>
        <v>144</v>
      </c>
      <c r="C12" s="109"/>
      <c r="D12" s="109">
        <f t="shared" si="2"/>
        <v>0.91026862720617829</v>
      </c>
      <c r="E12" s="109">
        <f t="shared" si="3"/>
        <v>1.6033836712444585</v>
      </c>
      <c r="F12" s="108">
        <f>(LN(((LN((2.7182813^(C52*(LN((A12+0.001))^C54))))))))</f>
        <v>1.6024872965240018</v>
      </c>
      <c r="G12" s="109">
        <f t="shared" si="0"/>
        <v>1.4595098533084956</v>
      </c>
      <c r="H12" s="109">
        <f t="shared" si="1"/>
        <v>0.82858897367582041</v>
      </c>
      <c r="I12" s="109">
        <f t="shared" si="1"/>
        <v>2.5708391972133575</v>
      </c>
      <c r="J12" s="108">
        <f>IF(EINGABEN!C12="","",EINGABEN!C12)</f>
        <v>12</v>
      </c>
      <c r="K12" s="169">
        <f t="shared" si="4"/>
        <v>144</v>
      </c>
      <c r="L12" s="108">
        <f t="shared" si="5"/>
        <v>143.3375281888205</v>
      </c>
      <c r="M12" s="111">
        <f t="shared" si="6"/>
        <v>0.66247181117950049</v>
      </c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</row>
    <row r="13" spans="1:34" x14ac:dyDescent="0.55000000000000004">
      <c r="A13" s="109">
        <f>EINGABEN!A13</f>
        <v>15</v>
      </c>
      <c r="B13" s="111">
        <f>EINGABEN!F13</f>
        <v>225</v>
      </c>
      <c r="C13" s="109"/>
      <c r="D13" s="109">
        <f t="shared" si="2"/>
        <v>0.99625350978604055</v>
      </c>
      <c r="E13" s="109">
        <f t="shared" si="3"/>
        <v>1.6893768941077867</v>
      </c>
      <c r="F13" s="108">
        <f>(LN(((LN((2.7182813^(C52*(LN((A13+0.001))^C54))))))))</f>
        <v>1.6883136229803868</v>
      </c>
      <c r="G13" s="109">
        <f t="shared" si="0"/>
        <v>1.6830476601063227</v>
      </c>
      <c r="H13" s="109">
        <f t="shared" si="1"/>
        <v>0.99252105576100436</v>
      </c>
      <c r="I13" s="109">
        <f t="shared" si="1"/>
        <v>2.853994290345272</v>
      </c>
      <c r="J13" s="108">
        <f>IF(EINGABEN!C13="","",EINGABEN!C13)</f>
        <v>15</v>
      </c>
      <c r="K13" s="169">
        <f t="shared" si="4"/>
        <v>225</v>
      </c>
      <c r="L13" s="108">
        <f t="shared" si="5"/>
        <v>223.68017302392286</v>
      </c>
      <c r="M13" s="111">
        <f t="shared" si="6"/>
        <v>1.3198269760771382</v>
      </c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</row>
    <row r="14" spans="1:34" ht="10.15" customHeight="1" thickBot="1" x14ac:dyDescent="0.6">
      <c r="A14" s="112">
        <f>EINGABEN!A14</f>
        <v>1.5</v>
      </c>
      <c r="B14" s="145">
        <f>EINGABEN!F14</f>
        <v>2.25</v>
      </c>
      <c r="C14" s="112"/>
      <c r="D14" s="112">
        <f t="shared" si="2"/>
        <v>-0.90107815055528995</v>
      </c>
      <c r="E14" s="112">
        <f t="shared" si="3"/>
        <v>-0.20902547954595704</v>
      </c>
      <c r="F14" s="113">
        <f>(LN(((LN((2.7182813^(C52*(LN((A14+0.001))^C54))))))))</f>
        <v>-0.20551935777927441</v>
      </c>
      <c r="G14" s="109">
        <f t="shared" si="0"/>
        <v>0.18834829252820356</v>
      </c>
      <c r="H14" s="109">
        <f t="shared" si="1"/>
        <v>0.81194183340814174</v>
      </c>
      <c r="I14" s="109">
        <f t="shared" si="1"/>
        <v>4.3691651099417306E-2</v>
      </c>
      <c r="J14" s="108">
        <f>IF(EINGABEN!C14="","",EINGABEN!C14)</f>
        <v>1.5</v>
      </c>
      <c r="K14" s="163">
        <f t="shared" si="4"/>
        <v>2.25</v>
      </c>
      <c r="L14" s="108">
        <f t="shared" si="5"/>
        <v>2.2544157427489298</v>
      </c>
      <c r="M14" s="111">
        <f t="shared" si="6"/>
        <v>4.4157427489297518E-3</v>
      </c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</row>
    <row r="15" spans="1:34" ht="14.7" thickTop="1" x14ac:dyDescent="0.55000000000000004">
      <c r="A15" s="173">
        <f>EINGABEN!A15</f>
        <v>14</v>
      </c>
      <c r="B15" s="111">
        <f>EINGABEN!F15</f>
        <v>196</v>
      </c>
      <c r="C15" s="109"/>
      <c r="D15" s="109">
        <f t="shared" si="2"/>
        <v>0.97044884588606961</v>
      </c>
      <c r="E15" s="109">
        <f t="shared" si="3"/>
        <v>1.6635699284751466</v>
      </c>
      <c r="F15" s="174">
        <f>(LN(((LN((2.7182813^(C52*(LN((A15+0.001))^C54))))))))</f>
        <v>1.6625565428806475</v>
      </c>
      <c r="G15" s="109">
        <f t="shared" si="0"/>
        <v>1.6144095171394774</v>
      </c>
      <c r="H15" s="109">
        <f t="shared" si="1"/>
        <v>0.94177096248160452</v>
      </c>
      <c r="I15" s="109">
        <f t="shared" si="1"/>
        <v>2.7674649069268042</v>
      </c>
      <c r="J15" s="108">
        <f>IF(EINGABEN!C15="","",EINGABEN!C15)</f>
        <v>14</v>
      </c>
      <c r="K15" s="169">
        <f t="shared" si="4"/>
        <v>196</v>
      </c>
      <c r="L15" s="108">
        <f t="shared" si="5"/>
        <v>194.92839471924941</v>
      </c>
      <c r="M15" s="111">
        <f t="shared" si="6"/>
        <v>1.0716052807505889</v>
      </c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</row>
    <row r="16" spans="1:34" x14ac:dyDescent="0.55000000000000004">
      <c r="A16" s="173">
        <f>EINGABEN!A16</f>
        <v>2.7182818279999998</v>
      </c>
      <c r="B16" s="111">
        <f>EINGABEN!F16</f>
        <v>2.7182818279999998</v>
      </c>
      <c r="C16" s="109"/>
      <c r="D16" s="109">
        <f t="shared" si="2"/>
        <v>3.6774399519727487E-4</v>
      </c>
      <c r="E16" s="109">
        <f t="shared" si="3"/>
        <v>3.6774399519727487E-4</v>
      </c>
      <c r="F16" s="174">
        <f>(LN(((LN((2.7182813^(C52*(LN((A16+0.001))^C54))))))))</f>
        <v>0.69426427054166173</v>
      </c>
      <c r="G16" s="109">
        <f t="shared" si="0"/>
        <v>1.3523564600365333E-7</v>
      </c>
      <c r="H16" s="109">
        <f t="shared" si="1"/>
        <v>1.3523564600365333E-7</v>
      </c>
      <c r="I16" s="109">
        <f t="shared" si="1"/>
        <v>1.3523564600365333E-7</v>
      </c>
      <c r="J16" s="108" t="str">
        <f>IF(EINGABEN!C16="","",EINGABEN!C16)</f>
        <v/>
      </c>
      <c r="K16" s="169" t="str">
        <f t="shared" si="4"/>
        <v/>
      </c>
      <c r="L16" s="108" t="str">
        <f t="shared" si="5"/>
        <v/>
      </c>
      <c r="M16" s="111" t="str">
        <f t="shared" si="6"/>
        <v/>
      </c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</row>
    <row r="17" spans="1:34" x14ac:dyDescent="0.55000000000000004">
      <c r="A17" s="173">
        <f>EINGABEN!A17</f>
        <v>2.7182818279999998</v>
      </c>
      <c r="B17" s="111">
        <f>EINGABEN!F17</f>
        <v>2.7182818279999998</v>
      </c>
      <c r="C17" s="109"/>
      <c r="D17" s="109">
        <f t="shared" si="2"/>
        <v>3.6774399519727487E-4</v>
      </c>
      <c r="E17" s="109">
        <f t="shared" si="3"/>
        <v>3.6774399519727487E-4</v>
      </c>
      <c r="F17" s="174">
        <f>(LN(((LN((2.7182813^(C52*(LN((A17+0.001))^C54))))))))</f>
        <v>0.69426427054166173</v>
      </c>
      <c r="G17" s="109">
        <f t="shared" si="0"/>
        <v>1.3523564600365333E-7</v>
      </c>
      <c r="H17" s="109">
        <f t="shared" si="1"/>
        <v>1.3523564600365333E-7</v>
      </c>
      <c r="I17" s="109">
        <f t="shared" si="1"/>
        <v>1.3523564600365333E-7</v>
      </c>
      <c r="J17" s="108" t="str">
        <f>IF(EINGABEN!C17="","",EINGABEN!C17)</f>
        <v/>
      </c>
      <c r="K17" s="169" t="str">
        <f t="shared" si="4"/>
        <v/>
      </c>
      <c r="L17" s="108" t="str">
        <f t="shared" si="5"/>
        <v/>
      </c>
      <c r="M17" s="111" t="str">
        <f t="shared" si="6"/>
        <v/>
      </c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</row>
    <row r="18" spans="1:34" x14ac:dyDescent="0.55000000000000004">
      <c r="A18" s="117">
        <f>EINGABEN!A18</f>
        <v>2.7182818279999998</v>
      </c>
      <c r="B18" s="45">
        <f>EINGABEN!F18</f>
        <v>2.7182818279999998</v>
      </c>
      <c r="C18" s="44"/>
      <c r="D18" s="44">
        <f t="shared" si="2"/>
        <v>3.6774399519727487E-4</v>
      </c>
      <c r="E18" s="44">
        <f t="shared" si="3"/>
        <v>3.6774399519727487E-4</v>
      </c>
      <c r="F18" s="41">
        <f>(LN(((LN((2.7182813^(C52*(LN((A18+0.001))^C54))))))))</f>
        <v>0.69426427054166173</v>
      </c>
      <c r="G18" s="109">
        <f t="shared" si="0"/>
        <v>1.3523564600365333E-7</v>
      </c>
      <c r="H18" s="109">
        <f t="shared" si="1"/>
        <v>1.3523564600365333E-7</v>
      </c>
      <c r="I18" s="109">
        <f t="shared" si="1"/>
        <v>1.3523564600365333E-7</v>
      </c>
      <c r="J18" s="108" t="str">
        <f>IF(EINGABEN!C18="","",EINGABEN!C18)</f>
        <v/>
      </c>
      <c r="K18" s="169" t="str">
        <f t="shared" si="4"/>
        <v/>
      </c>
      <c r="L18" s="108" t="str">
        <f t="shared" si="5"/>
        <v/>
      </c>
      <c r="M18" s="111" t="str">
        <f t="shared" si="6"/>
        <v/>
      </c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</row>
    <row r="19" spans="1:34" x14ac:dyDescent="0.55000000000000004">
      <c r="A19" s="117">
        <f>EINGABEN!A19</f>
        <v>2.7182818279999998</v>
      </c>
      <c r="B19" s="45">
        <f>EINGABEN!F19</f>
        <v>2.7182818279999998</v>
      </c>
      <c r="C19" s="44"/>
      <c r="D19" s="44">
        <f t="shared" si="2"/>
        <v>3.6774399519727487E-4</v>
      </c>
      <c r="E19" s="44">
        <f t="shared" si="3"/>
        <v>3.6774399519727487E-4</v>
      </c>
      <c r="F19" s="41">
        <f>(LN(((LN((2.7182813^(C52*(LN((A19+0.001))^C54))))))))</f>
        <v>0.69426427054166173</v>
      </c>
      <c r="G19" s="109">
        <f t="shared" si="0"/>
        <v>1.3523564600365333E-7</v>
      </c>
      <c r="H19" s="109">
        <f t="shared" si="1"/>
        <v>1.3523564600365333E-7</v>
      </c>
      <c r="I19" s="109">
        <f t="shared" si="1"/>
        <v>1.3523564600365333E-7</v>
      </c>
      <c r="J19" s="108" t="str">
        <f>IF(EINGABEN!C19="","",EINGABEN!C19)</f>
        <v/>
      </c>
      <c r="K19" s="169" t="str">
        <f t="shared" si="4"/>
        <v/>
      </c>
      <c r="L19" s="108" t="str">
        <f t="shared" si="5"/>
        <v/>
      </c>
      <c r="M19" s="111" t="str">
        <f t="shared" si="6"/>
        <v/>
      </c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</row>
    <row r="20" spans="1:34" x14ac:dyDescent="0.55000000000000004">
      <c r="A20" s="117">
        <f>EINGABEN!A20</f>
        <v>2.7182818279999998</v>
      </c>
      <c r="B20" s="45">
        <f>EINGABEN!F20</f>
        <v>2.7182818279999998</v>
      </c>
      <c r="C20" s="44"/>
      <c r="D20" s="44">
        <f t="shared" si="2"/>
        <v>3.6774399519727487E-4</v>
      </c>
      <c r="E20" s="44">
        <f t="shared" si="3"/>
        <v>3.6774399519727487E-4</v>
      </c>
      <c r="F20" s="41">
        <f>(LN(((LN((2.7182813^(C52*(LN((A20+0.001))^C54))))))))</f>
        <v>0.69426427054166173</v>
      </c>
      <c r="G20" s="109">
        <f t="shared" si="0"/>
        <v>1.3523564600365333E-7</v>
      </c>
      <c r="H20" s="109">
        <f t="shared" si="1"/>
        <v>1.3523564600365333E-7</v>
      </c>
      <c r="I20" s="109">
        <f t="shared" si="1"/>
        <v>1.3523564600365333E-7</v>
      </c>
      <c r="J20" s="108" t="str">
        <f>IF(EINGABEN!C20="","",EINGABEN!C20)</f>
        <v/>
      </c>
      <c r="K20" s="169" t="str">
        <f t="shared" si="4"/>
        <v/>
      </c>
      <c r="L20" s="108" t="str">
        <f t="shared" si="5"/>
        <v/>
      </c>
      <c r="M20" s="111" t="str">
        <f t="shared" si="6"/>
        <v/>
      </c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</row>
    <row r="21" spans="1:34" x14ac:dyDescent="0.55000000000000004">
      <c r="A21" s="117">
        <f>EINGABEN!A21</f>
        <v>2.7182818279999998</v>
      </c>
      <c r="B21" s="45">
        <f>EINGABEN!F21</f>
        <v>2.7182818279999998</v>
      </c>
      <c r="C21" s="44"/>
      <c r="D21" s="44">
        <f t="shared" si="2"/>
        <v>3.6774399519727487E-4</v>
      </c>
      <c r="E21" s="44">
        <f t="shared" si="3"/>
        <v>3.6774399519727487E-4</v>
      </c>
      <c r="F21" s="41">
        <f>(LN(((LN((2.7182813^(C52*(LN((A21+0.001))^C54))))))))</f>
        <v>0.69426427054166173</v>
      </c>
      <c r="G21" s="109">
        <f t="shared" si="0"/>
        <v>1.3523564600365333E-7</v>
      </c>
      <c r="H21" s="109">
        <f t="shared" si="1"/>
        <v>1.3523564600365333E-7</v>
      </c>
      <c r="I21" s="109">
        <f t="shared" si="1"/>
        <v>1.3523564600365333E-7</v>
      </c>
      <c r="J21" s="108" t="str">
        <f>IF(EINGABEN!C21="","",EINGABEN!C21)</f>
        <v/>
      </c>
      <c r="K21" s="169" t="str">
        <f t="shared" si="4"/>
        <v/>
      </c>
      <c r="L21" s="108" t="str">
        <f t="shared" si="5"/>
        <v/>
      </c>
      <c r="M21" s="111" t="str">
        <f t="shared" si="6"/>
        <v/>
      </c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</row>
    <row r="22" spans="1:34" x14ac:dyDescent="0.55000000000000004">
      <c r="A22" s="117">
        <f>EINGABEN!A22</f>
        <v>2.7182818279999998</v>
      </c>
      <c r="B22" s="45">
        <f>EINGABEN!F22</f>
        <v>2.7182818279999998</v>
      </c>
      <c r="C22" s="44"/>
      <c r="D22" s="44">
        <f t="shared" si="2"/>
        <v>3.6774399519727487E-4</v>
      </c>
      <c r="E22" s="44">
        <f t="shared" si="3"/>
        <v>3.6774399519727487E-4</v>
      </c>
      <c r="F22" s="41">
        <f>(LN(((LN((2.7182813^(C52*(LN((A22+0.001))^C54))))))))</f>
        <v>0.69426427054166173</v>
      </c>
      <c r="G22" s="109">
        <f t="shared" si="0"/>
        <v>1.3523564600365333E-7</v>
      </c>
      <c r="H22" s="109">
        <f t="shared" si="1"/>
        <v>1.3523564600365333E-7</v>
      </c>
      <c r="I22" s="109">
        <f t="shared" si="1"/>
        <v>1.3523564600365333E-7</v>
      </c>
      <c r="J22" s="108" t="str">
        <f>IF(EINGABEN!C22="","",EINGABEN!C22)</f>
        <v/>
      </c>
      <c r="K22" s="169" t="str">
        <f t="shared" si="4"/>
        <v/>
      </c>
      <c r="L22" s="108" t="str">
        <f t="shared" si="5"/>
        <v/>
      </c>
      <c r="M22" s="111" t="str">
        <f t="shared" si="6"/>
        <v/>
      </c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</row>
    <row r="23" spans="1:34" x14ac:dyDescent="0.55000000000000004">
      <c r="A23" s="117">
        <f>EINGABEN!A23</f>
        <v>2.7182818279999998</v>
      </c>
      <c r="B23" s="45">
        <f>EINGABEN!F23</f>
        <v>2.7182818279999998</v>
      </c>
      <c r="C23" s="44"/>
      <c r="D23" s="44">
        <f t="shared" si="2"/>
        <v>3.6774399519727487E-4</v>
      </c>
      <c r="E23" s="44">
        <f t="shared" si="3"/>
        <v>3.6774399519727487E-4</v>
      </c>
      <c r="F23" s="41">
        <f>(LN(((LN((2.7182813^(C52*(LN((A23+0.001))^C54))))))))</f>
        <v>0.69426427054166173</v>
      </c>
      <c r="G23" s="109">
        <f t="shared" si="0"/>
        <v>1.3523564600365333E-7</v>
      </c>
      <c r="H23" s="109">
        <f t="shared" si="1"/>
        <v>1.3523564600365333E-7</v>
      </c>
      <c r="I23" s="109">
        <f t="shared" si="1"/>
        <v>1.3523564600365333E-7</v>
      </c>
      <c r="J23" s="108" t="str">
        <f>IF(EINGABEN!C23="","",EINGABEN!C23)</f>
        <v/>
      </c>
      <c r="K23" s="169" t="str">
        <f t="shared" si="4"/>
        <v/>
      </c>
      <c r="L23" s="108" t="str">
        <f t="shared" si="5"/>
        <v/>
      </c>
      <c r="M23" s="111" t="str">
        <f t="shared" si="6"/>
        <v/>
      </c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</row>
    <row r="24" spans="1:34" x14ac:dyDescent="0.55000000000000004">
      <c r="A24" s="117">
        <f>EINGABEN!A24</f>
        <v>2.7182818279999998</v>
      </c>
      <c r="B24" s="45">
        <f>EINGABEN!F24</f>
        <v>2.7182818279999998</v>
      </c>
      <c r="C24" s="44"/>
      <c r="D24" s="44">
        <f t="shared" si="2"/>
        <v>3.6774399519727487E-4</v>
      </c>
      <c r="E24" s="44">
        <f t="shared" si="3"/>
        <v>3.6774399519727487E-4</v>
      </c>
      <c r="F24" s="41">
        <f>(LN(((LN((2.7182813^(C52*(LN((A24+0.001))^C54))))))))</f>
        <v>0.69426427054166173</v>
      </c>
      <c r="G24" s="109">
        <f t="shared" si="0"/>
        <v>1.3523564600365333E-7</v>
      </c>
      <c r="H24" s="109">
        <f t="shared" si="1"/>
        <v>1.3523564600365333E-7</v>
      </c>
      <c r="I24" s="109">
        <f t="shared" si="1"/>
        <v>1.3523564600365333E-7</v>
      </c>
      <c r="J24" s="108" t="str">
        <f>IF(EINGABEN!C24="","",EINGABEN!C24)</f>
        <v/>
      </c>
      <c r="K24" s="169" t="str">
        <f t="shared" si="4"/>
        <v/>
      </c>
      <c r="L24" s="108" t="str">
        <f t="shared" si="5"/>
        <v/>
      </c>
      <c r="M24" s="111" t="str">
        <f t="shared" si="6"/>
        <v/>
      </c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</row>
    <row r="25" spans="1:34" x14ac:dyDescent="0.55000000000000004">
      <c r="A25" s="117">
        <f>EINGABEN!A25</f>
        <v>2.7182818279999998</v>
      </c>
      <c r="B25" s="45">
        <f>EINGABEN!F25</f>
        <v>2.7182818279999998</v>
      </c>
      <c r="C25" s="44"/>
      <c r="D25" s="44">
        <f t="shared" si="2"/>
        <v>3.6774399519727487E-4</v>
      </c>
      <c r="E25" s="44">
        <f t="shared" si="3"/>
        <v>3.6774399519727487E-4</v>
      </c>
      <c r="F25" s="41">
        <f>(LN(((LN((2.7182813^(C52*(LN((A25+0.001))^C54))))))))</f>
        <v>0.69426427054166173</v>
      </c>
      <c r="G25" s="109">
        <f t="shared" si="0"/>
        <v>1.3523564600365333E-7</v>
      </c>
      <c r="H25" s="109">
        <f t="shared" si="1"/>
        <v>1.3523564600365333E-7</v>
      </c>
      <c r="I25" s="109">
        <f t="shared" si="1"/>
        <v>1.3523564600365333E-7</v>
      </c>
      <c r="J25" s="108" t="str">
        <f>IF(EINGABEN!C25="","",EINGABEN!C25)</f>
        <v/>
      </c>
      <c r="K25" s="169" t="str">
        <f t="shared" si="4"/>
        <v/>
      </c>
      <c r="L25" s="108" t="str">
        <f t="shared" si="5"/>
        <v/>
      </c>
      <c r="M25" s="111" t="str">
        <f t="shared" si="6"/>
        <v/>
      </c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</row>
    <row r="26" spans="1:34" x14ac:dyDescent="0.55000000000000004">
      <c r="A26" s="117">
        <f>EINGABEN!A26</f>
        <v>2.7182818279999998</v>
      </c>
      <c r="B26" s="45">
        <f>EINGABEN!F26</f>
        <v>2.7182818279999998</v>
      </c>
      <c r="C26" s="44"/>
      <c r="D26" s="44">
        <f t="shared" si="2"/>
        <v>3.6774399519727487E-4</v>
      </c>
      <c r="E26" s="44">
        <f t="shared" si="3"/>
        <v>3.6774399519727487E-4</v>
      </c>
      <c r="F26" s="41">
        <f>(LN(((LN((2.7182813^(C52*(LN((A26+0.001))^C54))))))))</f>
        <v>0.69426427054166173</v>
      </c>
      <c r="G26" s="109">
        <f t="shared" si="0"/>
        <v>1.3523564600365333E-7</v>
      </c>
      <c r="H26" s="109">
        <f t="shared" si="1"/>
        <v>1.3523564600365333E-7</v>
      </c>
      <c r="I26" s="109">
        <f t="shared" si="1"/>
        <v>1.3523564600365333E-7</v>
      </c>
      <c r="J26" s="108" t="str">
        <f>IF(EINGABEN!C26="","",EINGABEN!C26)</f>
        <v/>
      </c>
      <c r="K26" s="169" t="str">
        <f t="shared" si="4"/>
        <v/>
      </c>
      <c r="L26" s="108" t="str">
        <f t="shared" si="5"/>
        <v/>
      </c>
      <c r="M26" s="111" t="str">
        <f t="shared" si="6"/>
        <v/>
      </c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</row>
    <row r="27" spans="1:34" x14ac:dyDescent="0.55000000000000004">
      <c r="A27" s="117">
        <f>EINGABEN!A27</f>
        <v>2.7182818279999998</v>
      </c>
      <c r="B27" s="45">
        <f>EINGABEN!F27</f>
        <v>2.7182818279999998</v>
      </c>
      <c r="C27" s="44"/>
      <c r="D27" s="44">
        <f t="shared" si="2"/>
        <v>3.6774399519727487E-4</v>
      </c>
      <c r="E27" s="44">
        <f t="shared" si="3"/>
        <v>3.6774399519727487E-4</v>
      </c>
      <c r="F27" s="41">
        <f>(LN(((LN((2.7182813^(C52*(LN((A27+0.001))^C54))))))))</f>
        <v>0.69426427054166173</v>
      </c>
      <c r="G27" s="109">
        <f t="shared" si="0"/>
        <v>1.3523564600365333E-7</v>
      </c>
      <c r="H27" s="109">
        <f t="shared" si="1"/>
        <v>1.3523564600365333E-7</v>
      </c>
      <c r="I27" s="109">
        <f t="shared" si="1"/>
        <v>1.3523564600365333E-7</v>
      </c>
      <c r="J27" s="108" t="str">
        <f>IF(EINGABEN!C27="","",EINGABEN!C27)</f>
        <v/>
      </c>
      <c r="K27" s="169" t="str">
        <f t="shared" si="4"/>
        <v/>
      </c>
      <c r="L27" s="108" t="str">
        <f t="shared" si="5"/>
        <v/>
      </c>
      <c r="M27" s="111" t="str">
        <f t="shared" si="6"/>
        <v/>
      </c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</row>
    <row r="28" spans="1:34" x14ac:dyDescent="0.55000000000000004">
      <c r="A28" s="117">
        <f>EINGABEN!A28</f>
        <v>2.7182818279999998</v>
      </c>
      <c r="B28" s="45">
        <f>EINGABEN!F28</f>
        <v>2.7182818279999998</v>
      </c>
      <c r="C28" s="44"/>
      <c r="D28" s="44">
        <f t="shared" si="2"/>
        <v>3.6774399519727487E-4</v>
      </c>
      <c r="E28" s="44">
        <f t="shared" si="3"/>
        <v>3.6774399519727487E-4</v>
      </c>
      <c r="F28" s="41">
        <f>(LN(((LN((2.7182813^(C52*(LN((A28+0.001))^C54))))))))</f>
        <v>0.69426427054166173</v>
      </c>
      <c r="G28" s="109">
        <f t="shared" si="0"/>
        <v>1.3523564600365333E-7</v>
      </c>
      <c r="H28" s="109">
        <f t="shared" si="1"/>
        <v>1.3523564600365333E-7</v>
      </c>
      <c r="I28" s="109">
        <f t="shared" si="1"/>
        <v>1.3523564600365333E-7</v>
      </c>
      <c r="J28" s="108" t="str">
        <f>IF(EINGABEN!C28="","",EINGABEN!C28)</f>
        <v/>
      </c>
      <c r="K28" s="169" t="str">
        <f t="shared" si="4"/>
        <v/>
      </c>
      <c r="L28" s="108" t="str">
        <f t="shared" si="5"/>
        <v/>
      </c>
      <c r="M28" s="111" t="str">
        <f t="shared" si="6"/>
        <v/>
      </c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</row>
    <row r="29" spans="1:34" x14ac:dyDescent="0.55000000000000004">
      <c r="A29" s="117">
        <f>EINGABEN!A29</f>
        <v>2.7182818279999998</v>
      </c>
      <c r="B29" s="45">
        <f>EINGABEN!F29</f>
        <v>2.7182818279999998</v>
      </c>
      <c r="C29" s="44"/>
      <c r="D29" s="44">
        <f t="shared" si="2"/>
        <v>3.6774399519727487E-4</v>
      </c>
      <c r="E29" s="44">
        <f t="shared" si="3"/>
        <v>3.6774399519727487E-4</v>
      </c>
      <c r="F29" s="41">
        <f>(LN(((LN((2.7182813^(C52*(LN((A29+0.001))^C54))))))))</f>
        <v>0.69426427054166173</v>
      </c>
      <c r="G29" s="109">
        <f t="shared" si="0"/>
        <v>1.3523564600365333E-7</v>
      </c>
      <c r="H29" s="109">
        <f t="shared" si="1"/>
        <v>1.3523564600365333E-7</v>
      </c>
      <c r="I29" s="109">
        <f t="shared" si="1"/>
        <v>1.3523564600365333E-7</v>
      </c>
      <c r="J29" s="108" t="str">
        <f>IF(EINGABEN!C29="","",EINGABEN!C29)</f>
        <v/>
      </c>
      <c r="K29" s="169" t="str">
        <f t="shared" si="4"/>
        <v/>
      </c>
      <c r="L29" s="108" t="str">
        <f t="shared" si="5"/>
        <v/>
      </c>
      <c r="M29" s="111" t="str">
        <f t="shared" si="6"/>
        <v/>
      </c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</row>
    <row r="30" spans="1:34" x14ac:dyDescent="0.55000000000000004">
      <c r="A30" s="117">
        <f>EINGABEN!A30</f>
        <v>2.7182818279999998</v>
      </c>
      <c r="B30" s="45">
        <f>EINGABEN!F30</f>
        <v>2.7182818279999998</v>
      </c>
      <c r="C30" s="44"/>
      <c r="D30" s="44">
        <f t="shared" si="2"/>
        <v>3.6774399519727487E-4</v>
      </c>
      <c r="E30" s="44">
        <f t="shared" si="3"/>
        <v>3.6774399519727487E-4</v>
      </c>
      <c r="F30" s="41">
        <f>(LN(((LN((2.7182813^(C52*(LN((A30+0.001))^C54))))))))</f>
        <v>0.69426427054166173</v>
      </c>
      <c r="G30" s="109">
        <f t="shared" si="0"/>
        <v>1.3523564600365333E-7</v>
      </c>
      <c r="H30" s="109">
        <f t="shared" si="1"/>
        <v>1.3523564600365333E-7</v>
      </c>
      <c r="I30" s="109">
        <f t="shared" si="1"/>
        <v>1.3523564600365333E-7</v>
      </c>
      <c r="J30" s="108" t="str">
        <f>IF(EINGABEN!C30="","",EINGABEN!C30)</f>
        <v/>
      </c>
      <c r="K30" s="169" t="str">
        <f t="shared" si="4"/>
        <v/>
      </c>
      <c r="L30" s="108" t="str">
        <f t="shared" si="5"/>
        <v/>
      </c>
      <c r="M30" s="111" t="str">
        <f t="shared" si="6"/>
        <v/>
      </c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</row>
    <row r="31" spans="1:34" x14ac:dyDescent="0.55000000000000004">
      <c r="A31" s="117">
        <f>EINGABEN!A31</f>
        <v>2.7182818279999998</v>
      </c>
      <c r="B31" s="45">
        <f>EINGABEN!F31</f>
        <v>2.7182818279999998</v>
      </c>
      <c r="C31" s="44"/>
      <c r="D31" s="44">
        <f t="shared" si="2"/>
        <v>3.6774399519727487E-4</v>
      </c>
      <c r="E31" s="44">
        <f t="shared" si="3"/>
        <v>3.6774399519727487E-4</v>
      </c>
      <c r="F31" s="41">
        <f>(LN(((LN((2.7182813^(C52*(LN((A31+0.001))^C54))))))))</f>
        <v>0.69426427054166173</v>
      </c>
      <c r="G31" s="109">
        <f t="shared" si="0"/>
        <v>1.3523564600365333E-7</v>
      </c>
      <c r="H31" s="109">
        <f t="shared" si="1"/>
        <v>1.3523564600365333E-7</v>
      </c>
      <c r="I31" s="109">
        <f t="shared" si="1"/>
        <v>1.3523564600365333E-7</v>
      </c>
      <c r="J31" s="108" t="str">
        <f>IF(EINGABEN!C31="","",EINGABEN!C31)</f>
        <v/>
      </c>
      <c r="K31" s="169" t="str">
        <f t="shared" si="4"/>
        <v/>
      </c>
      <c r="L31" s="108" t="str">
        <f t="shared" si="5"/>
        <v/>
      </c>
      <c r="M31" s="111" t="str">
        <f t="shared" si="6"/>
        <v/>
      </c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</row>
    <row r="32" spans="1:34" x14ac:dyDescent="0.55000000000000004">
      <c r="A32" s="117">
        <f>EINGABEN!A32</f>
        <v>2.7182818279999998</v>
      </c>
      <c r="B32" s="45">
        <f>EINGABEN!F32</f>
        <v>2.7182818279999998</v>
      </c>
      <c r="C32" s="44"/>
      <c r="D32" s="44">
        <f t="shared" si="2"/>
        <v>3.6774399519727487E-4</v>
      </c>
      <c r="E32" s="44">
        <f t="shared" si="3"/>
        <v>3.6774399519727487E-4</v>
      </c>
      <c r="F32" s="41">
        <f>(LN(((LN((2.7182813^(C52*(LN((A32+0.001))^C54))))))))</f>
        <v>0.69426427054166173</v>
      </c>
      <c r="G32" s="109">
        <f t="shared" si="0"/>
        <v>1.3523564600365333E-7</v>
      </c>
      <c r="H32" s="109">
        <f t="shared" si="1"/>
        <v>1.3523564600365333E-7</v>
      </c>
      <c r="I32" s="109">
        <f t="shared" si="1"/>
        <v>1.3523564600365333E-7</v>
      </c>
      <c r="J32" s="108" t="str">
        <f>IF(EINGABEN!C32="","",EINGABEN!C32)</f>
        <v/>
      </c>
      <c r="K32" s="169" t="str">
        <f t="shared" si="4"/>
        <v/>
      </c>
      <c r="L32" s="108" t="str">
        <f t="shared" si="5"/>
        <v/>
      </c>
      <c r="M32" s="111" t="str">
        <f t="shared" si="6"/>
        <v/>
      </c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</row>
    <row r="33" spans="1:34" x14ac:dyDescent="0.55000000000000004">
      <c r="A33" s="117">
        <f>EINGABEN!A33</f>
        <v>2.7182818279999998</v>
      </c>
      <c r="B33" s="45">
        <f>EINGABEN!F33</f>
        <v>2.7182818279999998</v>
      </c>
      <c r="C33" s="44"/>
      <c r="D33" s="44">
        <f t="shared" si="2"/>
        <v>3.6774399519727487E-4</v>
      </c>
      <c r="E33" s="44">
        <f t="shared" si="3"/>
        <v>3.6774399519727487E-4</v>
      </c>
      <c r="F33" s="41">
        <f>(LN(((LN((2.7182813^(C52*(LN((A33+0.001))^C54))))))))</f>
        <v>0.69426427054166173</v>
      </c>
      <c r="G33" s="109">
        <f t="shared" si="0"/>
        <v>1.3523564600365333E-7</v>
      </c>
      <c r="H33" s="109">
        <f t="shared" si="1"/>
        <v>1.3523564600365333E-7</v>
      </c>
      <c r="I33" s="109">
        <f t="shared" si="1"/>
        <v>1.3523564600365333E-7</v>
      </c>
      <c r="J33" s="108" t="str">
        <f>IF(EINGABEN!C33="","",EINGABEN!C33)</f>
        <v/>
      </c>
      <c r="K33" s="169" t="str">
        <f t="shared" si="4"/>
        <v/>
      </c>
      <c r="L33" s="108" t="str">
        <f t="shared" si="5"/>
        <v/>
      </c>
      <c r="M33" s="111" t="str">
        <f t="shared" si="6"/>
        <v/>
      </c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</row>
    <row r="34" spans="1:34" x14ac:dyDescent="0.55000000000000004">
      <c r="A34" s="117">
        <f>EINGABEN!A34</f>
        <v>2.7182818279999998</v>
      </c>
      <c r="B34" s="45">
        <f>EINGABEN!F34</f>
        <v>2.7182818279999998</v>
      </c>
      <c r="C34" s="44"/>
      <c r="D34" s="44">
        <f t="shared" si="2"/>
        <v>3.6774399519727487E-4</v>
      </c>
      <c r="E34" s="44">
        <f t="shared" si="3"/>
        <v>3.6774399519727487E-4</v>
      </c>
      <c r="F34" s="41">
        <f>(LN(((LN((2.7182813^(C52*(LN((A34+0.001))^C54))))))))</f>
        <v>0.69426427054166173</v>
      </c>
      <c r="G34" s="109">
        <f t="shared" si="0"/>
        <v>1.3523564600365333E-7</v>
      </c>
      <c r="H34" s="109">
        <f t="shared" si="1"/>
        <v>1.3523564600365333E-7</v>
      </c>
      <c r="I34" s="109">
        <f t="shared" si="1"/>
        <v>1.3523564600365333E-7</v>
      </c>
      <c r="J34" s="108" t="str">
        <f>IF(EINGABEN!C34="","",EINGABEN!C34)</f>
        <v/>
      </c>
      <c r="K34" s="169" t="str">
        <f t="shared" si="4"/>
        <v/>
      </c>
      <c r="L34" s="108" t="str">
        <f t="shared" si="5"/>
        <v/>
      </c>
      <c r="M34" s="111" t="str">
        <f t="shared" si="6"/>
        <v/>
      </c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</row>
    <row r="35" spans="1:34" x14ac:dyDescent="0.55000000000000004">
      <c r="A35" s="117">
        <f>EINGABEN!A35</f>
        <v>2.7182818279999998</v>
      </c>
      <c r="B35" s="45">
        <f>EINGABEN!F35</f>
        <v>2.7182818279999998</v>
      </c>
      <c r="C35" s="44"/>
      <c r="D35" s="44">
        <f t="shared" si="2"/>
        <v>3.6774399519727487E-4</v>
      </c>
      <c r="E35" s="44">
        <f t="shared" si="3"/>
        <v>3.6774399519727487E-4</v>
      </c>
      <c r="F35" s="41">
        <f>(LN(((LN((2.7182813^(C52*(LN((A35+0.001))^C54))))))))</f>
        <v>0.69426427054166173</v>
      </c>
      <c r="G35" s="109">
        <f t="shared" si="0"/>
        <v>1.3523564600365333E-7</v>
      </c>
      <c r="H35" s="109">
        <f t="shared" si="1"/>
        <v>1.3523564600365333E-7</v>
      </c>
      <c r="I35" s="109">
        <f t="shared" si="1"/>
        <v>1.3523564600365333E-7</v>
      </c>
      <c r="J35" s="108" t="str">
        <f>IF(EINGABEN!C35="","",EINGABEN!C35)</f>
        <v/>
      </c>
      <c r="K35" s="169" t="str">
        <f t="shared" si="4"/>
        <v/>
      </c>
      <c r="L35" s="108" t="str">
        <f t="shared" si="5"/>
        <v/>
      </c>
      <c r="M35" s="111" t="str">
        <f t="shared" si="6"/>
        <v/>
      </c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</row>
    <row r="36" spans="1:34" x14ac:dyDescent="0.55000000000000004">
      <c r="A36" s="117">
        <f>EINGABEN!A36</f>
        <v>2.7182818279999998</v>
      </c>
      <c r="B36" s="45">
        <f>EINGABEN!F36</f>
        <v>2.7182818279999998</v>
      </c>
      <c r="C36" s="44"/>
      <c r="D36" s="44">
        <f t="shared" si="2"/>
        <v>3.6774399519727487E-4</v>
      </c>
      <c r="E36" s="44">
        <f t="shared" si="3"/>
        <v>3.6774399519727487E-4</v>
      </c>
      <c r="F36" s="41">
        <f>(LN(((LN((2.7182813^(C52*(LN((A36+0.001))^C54))))))))</f>
        <v>0.69426427054166173</v>
      </c>
      <c r="G36" s="109">
        <f t="shared" si="0"/>
        <v>1.3523564600365333E-7</v>
      </c>
      <c r="H36" s="109">
        <f t="shared" si="1"/>
        <v>1.3523564600365333E-7</v>
      </c>
      <c r="I36" s="109">
        <f t="shared" si="1"/>
        <v>1.3523564600365333E-7</v>
      </c>
      <c r="J36" s="108" t="str">
        <f>IF(EINGABEN!C36="","",EINGABEN!C36)</f>
        <v/>
      </c>
      <c r="K36" s="169" t="str">
        <f t="shared" si="4"/>
        <v/>
      </c>
      <c r="L36" s="108" t="str">
        <f t="shared" si="5"/>
        <v/>
      </c>
      <c r="M36" s="111" t="str">
        <f t="shared" si="6"/>
        <v/>
      </c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</row>
    <row r="37" spans="1:34" x14ac:dyDescent="0.55000000000000004">
      <c r="A37" s="117">
        <f>EINGABEN!A37</f>
        <v>2.7182818279999998</v>
      </c>
      <c r="B37" s="45">
        <f>EINGABEN!F37</f>
        <v>2.7182818279999998</v>
      </c>
      <c r="C37" s="44"/>
      <c r="D37" s="44">
        <f t="shared" si="2"/>
        <v>3.6774399519727487E-4</v>
      </c>
      <c r="E37" s="44">
        <f t="shared" si="3"/>
        <v>3.6774399519727487E-4</v>
      </c>
      <c r="F37" s="41">
        <f>(LN(((LN((2.7182813^(C52*(LN((A37+0.001))^C54))))))))</f>
        <v>0.69426427054166173</v>
      </c>
      <c r="G37" s="109">
        <f t="shared" si="0"/>
        <v>1.3523564600365333E-7</v>
      </c>
      <c r="H37" s="109">
        <f t="shared" si="1"/>
        <v>1.3523564600365333E-7</v>
      </c>
      <c r="I37" s="109">
        <f t="shared" si="1"/>
        <v>1.3523564600365333E-7</v>
      </c>
      <c r="J37" s="108" t="str">
        <f>IF(EINGABEN!C37="","",EINGABEN!C37)</f>
        <v/>
      </c>
      <c r="K37" s="169" t="str">
        <f t="shared" si="4"/>
        <v/>
      </c>
      <c r="L37" s="108" t="str">
        <f t="shared" si="5"/>
        <v/>
      </c>
      <c r="M37" s="111" t="str">
        <f t="shared" si="6"/>
        <v/>
      </c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</row>
    <row r="38" spans="1:34" x14ac:dyDescent="0.55000000000000004">
      <c r="A38" s="117">
        <f>EINGABEN!A38</f>
        <v>2.7182818279999998</v>
      </c>
      <c r="B38" s="45">
        <f>EINGABEN!F38</f>
        <v>2.7182818279999998</v>
      </c>
      <c r="C38" s="44"/>
      <c r="D38" s="44">
        <f t="shared" si="2"/>
        <v>3.6774399519727487E-4</v>
      </c>
      <c r="E38" s="44">
        <f t="shared" si="3"/>
        <v>3.6774399519727487E-4</v>
      </c>
      <c r="F38" s="41">
        <f>(LN(((LN((2.7182813^(C52*(LN((A38+0.001))^C54))))))))</f>
        <v>0.69426427054166173</v>
      </c>
      <c r="G38" s="109">
        <f t="shared" si="0"/>
        <v>1.3523564600365333E-7</v>
      </c>
      <c r="H38" s="109">
        <f t="shared" si="1"/>
        <v>1.3523564600365333E-7</v>
      </c>
      <c r="I38" s="109">
        <f t="shared" si="1"/>
        <v>1.3523564600365333E-7</v>
      </c>
      <c r="J38" s="108" t="str">
        <f>IF(EINGABEN!C38="","",EINGABEN!C38)</f>
        <v/>
      </c>
      <c r="K38" s="169" t="str">
        <f t="shared" si="4"/>
        <v/>
      </c>
      <c r="L38" s="108" t="str">
        <f t="shared" si="5"/>
        <v/>
      </c>
      <c r="M38" s="111" t="str">
        <f t="shared" si="6"/>
        <v/>
      </c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</row>
    <row r="39" spans="1:34" x14ac:dyDescent="0.55000000000000004">
      <c r="A39" s="117">
        <f>EINGABEN!A39</f>
        <v>2.7182818279999998</v>
      </c>
      <c r="B39" s="45">
        <f>EINGABEN!F39</f>
        <v>2.7182818279999998</v>
      </c>
      <c r="C39" s="44"/>
      <c r="D39" s="44">
        <f t="shared" si="2"/>
        <v>3.6774399519727487E-4</v>
      </c>
      <c r="E39" s="44">
        <f t="shared" si="3"/>
        <v>3.6774399519727487E-4</v>
      </c>
      <c r="F39" s="41">
        <f>(LN(((LN((2.7182813^(C52*(LN((A39+0.001))^C54))))))))</f>
        <v>0.69426427054166173</v>
      </c>
      <c r="G39" s="109">
        <f t="shared" si="0"/>
        <v>1.3523564600365333E-7</v>
      </c>
      <c r="H39" s="109">
        <f t="shared" si="1"/>
        <v>1.3523564600365333E-7</v>
      </c>
      <c r="I39" s="109">
        <f t="shared" si="1"/>
        <v>1.3523564600365333E-7</v>
      </c>
      <c r="J39" s="108" t="str">
        <f>IF(EINGABEN!C39="","",EINGABEN!C39)</f>
        <v/>
      </c>
      <c r="K39" s="169" t="str">
        <f t="shared" si="4"/>
        <v/>
      </c>
      <c r="L39" s="108" t="str">
        <f t="shared" si="5"/>
        <v/>
      </c>
      <c r="M39" s="111" t="str">
        <f t="shared" si="6"/>
        <v/>
      </c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</row>
    <row r="40" spans="1:34" x14ac:dyDescent="0.55000000000000004">
      <c r="A40" s="117">
        <f>EINGABEN!A40</f>
        <v>2.7182818279999998</v>
      </c>
      <c r="B40" s="45">
        <f>EINGABEN!F40</f>
        <v>2.7182818279999998</v>
      </c>
      <c r="C40" s="44"/>
      <c r="D40" s="44">
        <f t="shared" si="2"/>
        <v>3.6774399519727487E-4</v>
      </c>
      <c r="E40" s="44">
        <f t="shared" si="3"/>
        <v>3.6774399519727487E-4</v>
      </c>
      <c r="F40" s="41">
        <f>(LN(((LN((2.7182813^(C52*(LN((A40+0.001))^C54))))))))</f>
        <v>0.69426427054166173</v>
      </c>
      <c r="G40" s="109">
        <f t="shared" si="0"/>
        <v>1.3523564600365333E-7</v>
      </c>
      <c r="H40" s="109">
        <f t="shared" si="1"/>
        <v>1.3523564600365333E-7</v>
      </c>
      <c r="I40" s="109">
        <f t="shared" si="1"/>
        <v>1.3523564600365333E-7</v>
      </c>
      <c r="J40" s="108" t="str">
        <f>IF(EINGABEN!C40="","",EINGABEN!C40)</f>
        <v/>
      </c>
      <c r="K40" s="169" t="str">
        <f t="shared" si="4"/>
        <v/>
      </c>
      <c r="L40" s="108" t="str">
        <f t="shared" si="5"/>
        <v/>
      </c>
      <c r="M40" s="111" t="str">
        <f t="shared" si="6"/>
        <v/>
      </c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</row>
    <row r="41" spans="1:34" x14ac:dyDescent="0.55000000000000004">
      <c r="A41" s="117">
        <f>EINGABEN!A41</f>
        <v>2.7182818279999998</v>
      </c>
      <c r="B41" s="45">
        <f>EINGABEN!F41</f>
        <v>2.7182818279999998</v>
      </c>
      <c r="C41" s="44"/>
      <c r="D41" s="44">
        <f t="shared" si="2"/>
        <v>3.6774399519727487E-4</v>
      </c>
      <c r="E41" s="44">
        <f t="shared" si="3"/>
        <v>3.6774399519727487E-4</v>
      </c>
      <c r="F41" s="41">
        <f>(LN(((LN((2.7182813^(C52*(LN((A41+0.001))^C54))))))))</f>
        <v>0.69426427054166173</v>
      </c>
      <c r="G41" s="109">
        <f t="shared" si="0"/>
        <v>1.3523564600365333E-7</v>
      </c>
      <c r="H41" s="109">
        <f t="shared" si="1"/>
        <v>1.3523564600365333E-7</v>
      </c>
      <c r="I41" s="109">
        <f t="shared" si="1"/>
        <v>1.3523564600365333E-7</v>
      </c>
      <c r="J41" s="108" t="str">
        <f>IF(EINGABEN!C41="","",EINGABEN!C41)</f>
        <v/>
      </c>
      <c r="K41" s="169" t="str">
        <f t="shared" si="4"/>
        <v/>
      </c>
      <c r="L41" s="108" t="str">
        <f t="shared" si="5"/>
        <v/>
      </c>
      <c r="M41" s="111" t="str">
        <f t="shared" si="6"/>
        <v/>
      </c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</row>
    <row r="42" spans="1:34" x14ac:dyDescent="0.55000000000000004">
      <c r="A42" s="117">
        <f>EINGABEN!A42</f>
        <v>2.7182818279999998</v>
      </c>
      <c r="B42" s="45">
        <f>EINGABEN!F42</f>
        <v>2.7182818279999998</v>
      </c>
      <c r="C42" s="44"/>
      <c r="D42" s="44">
        <f t="shared" si="2"/>
        <v>3.6774399519727487E-4</v>
      </c>
      <c r="E42" s="44">
        <f t="shared" si="3"/>
        <v>3.6774399519727487E-4</v>
      </c>
      <c r="F42" s="41">
        <f>(LN(((LN((2.7182813^(C52*(LN((A42+0.001))^C54))))))))</f>
        <v>0.69426427054166173</v>
      </c>
      <c r="G42" s="109">
        <f t="shared" si="0"/>
        <v>1.3523564600365333E-7</v>
      </c>
      <c r="H42" s="109">
        <f t="shared" si="1"/>
        <v>1.3523564600365333E-7</v>
      </c>
      <c r="I42" s="109">
        <f t="shared" si="1"/>
        <v>1.3523564600365333E-7</v>
      </c>
      <c r="J42" s="108" t="str">
        <f>IF(EINGABEN!C42="","",EINGABEN!C42)</f>
        <v/>
      </c>
      <c r="K42" s="169" t="str">
        <f t="shared" si="4"/>
        <v/>
      </c>
      <c r="L42" s="108" t="str">
        <f t="shared" si="5"/>
        <v/>
      </c>
      <c r="M42" s="111" t="str">
        <f t="shared" si="6"/>
        <v/>
      </c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</row>
    <row r="43" spans="1:34" x14ac:dyDescent="0.55000000000000004">
      <c r="A43" s="117">
        <f>EINGABEN!A43</f>
        <v>2.7182818279999998</v>
      </c>
      <c r="B43" s="45">
        <f>EINGABEN!F43</f>
        <v>2.7182818279999998</v>
      </c>
      <c r="C43" s="44"/>
      <c r="D43" s="44">
        <f t="shared" si="2"/>
        <v>3.6774399519727487E-4</v>
      </c>
      <c r="E43" s="44">
        <f t="shared" si="3"/>
        <v>3.6774399519727487E-4</v>
      </c>
      <c r="F43" s="41">
        <f>(LN(((LN((2.7182813^(C52*(LN((A43+0.001))^C54))))))))</f>
        <v>0.69426427054166173</v>
      </c>
      <c r="G43" s="109">
        <f t="shared" si="0"/>
        <v>1.3523564600365333E-7</v>
      </c>
      <c r="H43" s="109">
        <f t="shared" si="1"/>
        <v>1.3523564600365333E-7</v>
      </c>
      <c r="I43" s="109">
        <f t="shared" si="1"/>
        <v>1.3523564600365333E-7</v>
      </c>
      <c r="J43" s="108" t="str">
        <f>IF(EINGABEN!C43="","",EINGABEN!C43)</f>
        <v/>
      </c>
      <c r="K43" s="169" t="str">
        <f t="shared" si="4"/>
        <v/>
      </c>
      <c r="L43" s="108" t="str">
        <f t="shared" si="5"/>
        <v/>
      </c>
      <c r="M43" s="111" t="str">
        <f t="shared" si="6"/>
        <v/>
      </c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</row>
    <row r="44" spans="1:34" x14ac:dyDescent="0.55000000000000004">
      <c r="A44" s="117">
        <f>EINGABEN!A44</f>
        <v>2.7182818279999998</v>
      </c>
      <c r="B44" s="45">
        <f>EINGABEN!F44</f>
        <v>2.7182818279999998</v>
      </c>
      <c r="C44" s="44"/>
      <c r="D44" s="44">
        <f t="shared" si="2"/>
        <v>3.6774399519727487E-4</v>
      </c>
      <c r="E44" s="44">
        <f t="shared" si="3"/>
        <v>3.6774399519727487E-4</v>
      </c>
      <c r="F44" s="41">
        <f>(LN(((LN((2.7182813^(C52*(LN((A44+0.001))^C54))))))))</f>
        <v>0.69426427054166173</v>
      </c>
      <c r="G44" s="109">
        <f t="shared" si="0"/>
        <v>1.3523564600365333E-7</v>
      </c>
      <c r="H44" s="109">
        <f t="shared" si="1"/>
        <v>1.3523564600365333E-7</v>
      </c>
      <c r="I44" s="109">
        <f t="shared" si="1"/>
        <v>1.3523564600365333E-7</v>
      </c>
      <c r="J44" s="108" t="str">
        <f>IF(EINGABEN!C44="","",EINGABEN!C44)</f>
        <v/>
      </c>
      <c r="K44" s="169" t="str">
        <f t="shared" si="4"/>
        <v/>
      </c>
      <c r="L44" s="108" t="str">
        <f t="shared" si="5"/>
        <v/>
      </c>
      <c r="M44" s="111" t="str">
        <f t="shared" si="6"/>
        <v/>
      </c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</row>
    <row r="45" spans="1:34" ht="14.7" thickBot="1" x14ac:dyDescent="0.6">
      <c r="A45" s="157">
        <f>EINGABEN!A45</f>
        <v>2.7182818279999998</v>
      </c>
      <c r="B45" s="141">
        <f>EINGABEN!F45</f>
        <v>2.7182818279999998</v>
      </c>
      <c r="C45" s="158"/>
      <c r="D45" s="158">
        <f t="shared" si="2"/>
        <v>3.6774399519727487E-4</v>
      </c>
      <c r="E45" s="158">
        <f t="shared" si="3"/>
        <v>3.6774399519727487E-4</v>
      </c>
      <c r="F45" s="124">
        <f>(LN(((LN((2.7182813^(C52*(LN((A45+0.001))^C54))))))))</f>
        <v>0.69426427054166173</v>
      </c>
      <c r="G45" s="109">
        <f t="shared" si="0"/>
        <v>1.3523564600365333E-7</v>
      </c>
      <c r="H45" s="109">
        <f t="shared" si="1"/>
        <v>1.3523564600365333E-7</v>
      </c>
      <c r="I45" s="109">
        <f t="shared" si="1"/>
        <v>1.3523564600365333E-7</v>
      </c>
      <c r="J45" s="108" t="str">
        <f>IF(EINGABEN!C45="","",EINGABEN!C45)</f>
        <v/>
      </c>
      <c r="K45" s="169" t="str">
        <f t="shared" si="4"/>
        <v/>
      </c>
      <c r="L45" s="108" t="str">
        <f t="shared" si="5"/>
        <v/>
      </c>
      <c r="M45" s="111" t="str">
        <f t="shared" si="6"/>
        <v/>
      </c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</row>
    <row r="46" spans="1:34" ht="14.7" thickTop="1" x14ac:dyDescent="0.55000000000000004">
      <c r="A46" s="121" t="s">
        <v>44</v>
      </c>
      <c r="F46" s="41"/>
      <c r="G46" s="108"/>
      <c r="H46" s="108"/>
      <c r="I46" s="108"/>
      <c r="J46" s="108"/>
      <c r="K46" s="120"/>
      <c r="L46" s="120" t="s">
        <v>114</v>
      </c>
      <c r="M46" s="162">
        <f>_xlfn.STDEV.S(M6:M45)</f>
        <v>0.48694585713293298</v>
      </c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</row>
    <row r="47" spans="1:34" x14ac:dyDescent="0.55000000000000004">
      <c r="A47" s="170" t="s">
        <v>40</v>
      </c>
      <c r="B47" s="46" t="s">
        <v>43</v>
      </c>
      <c r="F47" s="41"/>
      <c r="G47" s="108"/>
      <c r="H47" s="108"/>
      <c r="I47" s="108"/>
      <c r="J47" s="108"/>
      <c r="K47" s="120"/>
      <c r="L47" s="120"/>
      <c r="M47" s="120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</row>
    <row r="48" spans="1:34" x14ac:dyDescent="0.55000000000000004">
      <c r="A48" s="170" t="s">
        <v>41</v>
      </c>
      <c r="B48" s="44" t="s">
        <v>47</v>
      </c>
      <c r="F48" s="41"/>
      <c r="G48" s="108"/>
      <c r="H48" s="108"/>
      <c r="I48" s="108"/>
      <c r="J48" s="108"/>
      <c r="K48" s="120" t="s">
        <v>115</v>
      </c>
      <c r="L48" s="162">
        <f>AVERAGE(L6:L45)</f>
        <v>81.910508523629773</v>
      </c>
      <c r="M48" s="120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</row>
    <row r="49" spans="1:34" ht="14.7" thickBot="1" x14ac:dyDescent="0.6">
      <c r="A49" s="122" t="s">
        <v>39</v>
      </c>
      <c r="B49" s="123"/>
      <c r="C49" s="123"/>
      <c r="D49" s="123"/>
      <c r="E49" s="123"/>
      <c r="F49" s="124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</row>
    <row r="50" spans="1:34" ht="14.7" thickTop="1" x14ac:dyDescent="0.55000000000000004">
      <c r="A50" s="118"/>
      <c r="B50" s="119"/>
      <c r="C50" s="119"/>
      <c r="D50" s="119"/>
      <c r="E50" s="119"/>
      <c r="F50" s="116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</row>
    <row r="51" spans="1:34" x14ac:dyDescent="0.55000000000000004">
      <c r="A51" s="121"/>
      <c r="F51" s="41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</row>
    <row r="52" spans="1:34" x14ac:dyDescent="0.55000000000000004">
      <c r="A52" s="125" t="s">
        <v>11</v>
      </c>
      <c r="B52" s="126"/>
      <c r="C52" s="127">
        <f>IF(D59="negativ!","kein Ergebnis",IF(MIN(EINGABEN!C6:'EINGABEN'!C45)&lt;1,"keine Lösung",IF(D59=0,0,ROUND((2.71828183^((E4-(C54*D4))/(C4))),6))))</f>
        <v>2.0015010000000002</v>
      </c>
      <c r="F52" s="41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</row>
    <row r="53" spans="1:34" x14ac:dyDescent="0.55000000000000004">
      <c r="A53" s="129"/>
      <c r="B53" s="130"/>
      <c r="C53" s="130"/>
      <c r="F53" s="41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</row>
    <row r="54" spans="1:34" x14ac:dyDescent="0.55000000000000004">
      <c r="A54" s="131" t="s">
        <v>12</v>
      </c>
      <c r="B54" s="130"/>
      <c r="C54" s="130">
        <f>IF(D59="negativ!","keine Ergebnis",IF(MIN(EINGABEN!C6:'EINGABEN'!C45)&lt;1,"keine Lösung",IF(D59=0,0,ROUND((C4*G4-D4*E4)/(C4*H4-(D4)^2),6))))</f>
        <v>0.99815600000000004</v>
      </c>
      <c r="F54" s="41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</row>
    <row r="55" spans="1:34" x14ac:dyDescent="0.55000000000000004">
      <c r="A55" s="129"/>
      <c r="B55" s="130"/>
      <c r="C55" s="130"/>
      <c r="F55" s="41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</row>
    <row r="56" spans="1:34" x14ac:dyDescent="0.55000000000000004">
      <c r="A56" s="131" t="s">
        <v>13</v>
      </c>
      <c r="B56" s="130"/>
      <c r="C56" s="130">
        <f>IF(D59="negativ!","kein Ergebnis",IF(MIN(EINGABEN!C6:'EINGABEN'!C45)&lt;1,"keine Lösung",IF(D59=0,0,IF(D58/D59&gt;1,1,ROUND(ABS(D58/D59),6)))))</f>
        <v>1</v>
      </c>
      <c r="F56" s="41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</row>
    <row r="57" spans="1:34" ht="14.7" thickBot="1" x14ac:dyDescent="0.6">
      <c r="A57" s="122"/>
      <c r="B57" s="123"/>
      <c r="C57" s="123"/>
      <c r="D57" s="123"/>
      <c r="E57" s="123"/>
      <c r="F57" s="124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</row>
    <row r="58" spans="1:34" ht="14.7" thickTop="1" x14ac:dyDescent="0.55000000000000004">
      <c r="A58" s="131" t="s">
        <v>14</v>
      </c>
      <c r="B58" s="45"/>
      <c r="C58" s="132" t="s">
        <v>19</v>
      </c>
      <c r="D58" s="133">
        <f>(C4*G4-(D4*E4))</f>
        <v>31.56400099999999</v>
      </c>
      <c r="E58" s="134" t="s">
        <v>70</v>
      </c>
      <c r="F58" s="41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</row>
    <row r="59" spans="1:34" x14ac:dyDescent="0.55000000000000004">
      <c r="A59" s="135"/>
      <c r="B59" s="45"/>
      <c r="C59" s="132" t="s">
        <v>20</v>
      </c>
      <c r="D59" s="134">
        <f>IF(D66&lt;0,"negativ!",((C4*H4-(D4)^2)*(C4*I4-(E4)^2))^0.5)</f>
        <v>31.556482482019444</v>
      </c>
      <c r="E59" s="134" t="s">
        <v>70</v>
      </c>
      <c r="F59" s="41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</row>
    <row r="60" spans="1:34" x14ac:dyDescent="0.55000000000000004">
      <c r="A60" s="121"/>
      <c r="C60" s="187" t="s">
        <v>109</v>
      </c>
      <c r="D60" s="188"/>
      <c r="E60" s="136">
        <f>IF(EINGABEN!D46&lt;10,"Anzahl zu klein",ROUND((E61*(1+E64/100)),2))</f>
        <v>256.94</v>
      </c>
      <c r="F60" s="41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</row>
    <row r="61" spans="1:34" x14ac:dyDescent="0.55000000000000004">
      <c r="A61" s="26" t="s">
        <v>15</v>
      </c>
      <c r="B61" s="143">
        <v>16</v>
      </c>
      <c r="C61" s="137" t="s">
        <v>16</v>
      </c>
      <c r="D61" s="130" t="s">
        <v>71</v>
      </c>
      <c r="E61" s="138">
        <f>IF(D59="negativ!","kein Ergebnis",IF(MIN(EINGABEN!C6:'EINGABEN'!C45)&lt;1,"keine Lösung",IF(C56=0,0,ROUND((2.71828183^(C52*(LN(B61))^C54)),2))))</f>
        <v>254.4</v>
      </c>
      <c r="F61" s="41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</row>
    <row r="62" spans="1:34" x14ac:dyDescent="0.55000000000000004">
      <c r="A62" s="135" t="s">
        <v>62</v>
      </c>
      <c r="B62" s="45" t="s">
        <v>107</v>
      </c>
      <c r="C62" s="187" t="s">
        <v>110</v>
      </c>
      <c r="D62" s="188"/>
      <c r="E62" s="136">
        <f>IF(EINGABEN!D46&lt;10,"Anzahl zu klein",ROUND((E61*(1-E64/100)),2))</f>
        <v>251.86</v>
      </c>
      <c r="F62" s="41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</row>
    <row r="63" spans="1:34" x14ac:dyDescent="0.55000000000000004">
      <c r="A63" s="26" t="s">
        <v>17</v>
      </c>
      <c r="B63" s="143">
        <v>254.4</v>
      </c>
      <c r="C63" s="137" t="s">
        <v>16</v>
      </c>
      <c r="D63" s="130" t="s">
        <v>69</v>
      </c>
      <c r="E63" s="138">
        <f>IF(D59="negativ!","kein Ergebnis",IF(MIN(EINGABEN!C6:'EINGABEN'!C45)&lt;1,"keine Lösung",IF(C56=0,0,ROUND((2.71828183^(2.71828183^((LN((LN(B63)/C52)))/C54))),1))))</f>
        <v>16</v>
      </c>
      <c r="F63" s="41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</row>
    <row r="64" spans="1:34" ht="14.7" thickBot="1" x14ac:dyDescent="0.6">
      <c r="A64" s="122" t="s">
        <v>127</v>
      </c>
      <c r="B64" s="141">
        <f>IF(D59="negativ!","keine Eingabe!",IF(MIN(EINGABEN!C6:'EINGABEN'!C45)&lt;1,"keine Lösung",IF(C56=0,0,ROUND((2.71828183^(C52*(LN(1))^C54)),2))))</f>
        <v>1</v>
      </c>
      <c r="C64" s="189" t="s">
        <v>117</v>
      </c>
      <c r="D64" s="189"/>
      <c r="E64" s="142">
        <f>IF(EINGABEN!D46&lt;10,"Anzahl zu klein",ROUND((((2.868009*((LN((EINGABEN!D46)^0.5)))^-2.421118)*M46)/L48)*100,0))</f>
        <v>1</v>
      </c>
      <c r="F64" s="124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</row>
    <row r="65" spans="3:34" ht="14.7" thickTop="1" x14ac:dyDescent="0.55000000000000004">
      <c r="C65" s="119"/>
      <c r="D65" s="119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</row>
    <row r="66" spans="3:34" x14ac:dyDescent="0.55000000000000004">
      <c r="D66" s="111">
        <f>((C4*H4-(D4)^2)*(C4*I4-(E4)^2))^1</f>
        <v>995.81158663799999</v>
      </c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</row>
    <row r="67" spans="3:34" x14ac:dyDescent="0.55000000000000004"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</row>
    <row r="68" spans="3:34" x14ac:dyDescent="0.55000000000000004"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</row>
    <row r="69" spans="3:34" x14ac:dyDescent="0.55000000000000004"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</row>
    <row r="70" spans="3:34" x14ac:dyDescent="0.55000000000000004"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</row>
    <row r="71" spans="3:34" x14ac:dyDescent="0.55000000000000004"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</row>
    <row r="72" spans="3:34" x14ac:dyDescent="0.55000000000000004"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</row>
    <row r="73" spans="3:34" x14ac:dyDescent="0.55000000000000004"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</row>
    <row r="74" spans="3:34" x14ac:dyDescent="0.55000000000000004"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</row>
    <row r="75" spans="3:34" x14ac:dyDescent="0.55000000000000004"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</row>
    <row r="76" spans="3:34" x14ac:dyDescent="0.55000000000000004"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</row>
    <row r="77" spans="3:34" x14ac:dyDescent="0.55000000000000004"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</row>
    <row r="78" spans="3:34" x14ac:dyDescent="0.55000000000000004"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</row>
    <row r="79" spans="3:34" x14ac:dyDescent="0.55000000000000004"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</row>
    <row r="80" spans="3:34" x14ac:dyDescent="0.55000000000000004"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</row>
    <row r="81" spans="7:34" x14ac:dyDescent="0.55000000000000004"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</row>
    <row r="82" spans="7:34" x14ac:dyDescent="0.55000000000000004"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</row>
    <row r="83" spans="7:34" x14ac:dyDescent="0.55000000000000004"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</row>
    <row r="84" spans="7:34" x14ac:dyDescent="0.55000000000000004"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</row>
    <row r="85" spans="7:34" x14ac:dyDescent="0.55000000000000004"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</row>
    <row r="86" spans="7:34" x14ac:dyDescent="0.55000000000000004"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</row>
    <row r="87" spans="7:34" x14ac:dyDescent="0.55000000000000004"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</row>
    <row r="88" spans="7:34" x14ac:dyDescent="0.55000000000000004"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</row>
    <row r="89" spans="7:34" x14ac:dyDescent="0.55000000000000004"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</row>
    <row r="90" spans="7:34" x14ac:dyDescent="0.55000000000000004"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</row>
    <row r="91" spans="7:34" x14ac:dyDescent="0.55000000000000004"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</row>
    <row r="92" spans="7:34" x14ac:dyDescent="0.55000000000000004"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</row>
    <row r="93" spans="7:34" x14ac:dyDescent="0.55000000000000004"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</row>
    <row r="94" spans="7:34" x14ac:dyDescent="0.55000000000000004"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</row>
    <row r="95" spans="7:34" x14ac:dyDescent="0.55000000000000004"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</row>
    <row r="96" spans="7:34" x14ac:dyDescent="0.55000000000000004"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</row>
    <row r="97" spans="7:34" x14ac:dyDescent="0.55000000000000004"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</row>
    <row r="98" spans="7:34" x14ac:dyDescent="0.55000000000000004"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</row>
    <row r="99" spans="7:34" x14ac:dyDescent="0.55000000000000004"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</row>
    <row r="100" spans="7:34" x14ac:dyDescent="0.55000000000000004"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</row>
    <row r="101" spans="7:34" x14ac:dyDescent="0.55000000000000004"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</row>
    <row r="102" spans="7:34" x14ac:dyDescent="0.55000000000000004"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</row>
    <row r="103" spans="7:34" x14ac:dyDescent="0.55000000000000004"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</row>
    <row r="104" spans="7:34" x14ac:dyDescent="0.55000000000000004"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</row>
    <row r="105" spans="7:34" x14ac:dyDescent="0.55000000000000004"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</row>
    <row r="106" spans="7:34" x14ac:dyDescent="0.55000000000000004"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</row>
    <row r="107" spans="7:34" x14ac:dyDescent="0.55000000000000004"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</row>
    <row r="108" spans="7:34" x14ac:dyDescent="0.55000000000000004"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</row>
    <row r="109" spans="7:34" x14ac:dyDescent="0.55000000000000004"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</row>
    <row r="110" spans="7:34" x14ac:dyDescent="0.55000000000000004"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</row>
    <row r="111" spans="7:34" x14ac:dyDescent="0.55000000000000004"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</row>
    <row r="112" spans="7:34" x14ac:dyDescent="0.55000000000000004"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</row>
    <row r="113" spans="7:34" x14ac:dyDescent="0.55000000000000004"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</row>
    <row r="114" spans="7:34" x14ac:dyDescent="0.55000000000000004"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</row>
    <row r="115" spans="7:34" x14ac:dyDescent="0.55000000000000004"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</row>
    <row r="116" spans="7:34" x14ac:dyDescent="0.55000000000000004"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</row>
    <row r="117" spans="7:34" x14ac:dyDescent="0.55000000000000004"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</row>
    <row r="118" spans="7:34" x14ac:dyDescent="0.55000000000000004"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</row>
    <row r="119" spans="7:34" x14ac:dyDescent="0.55000000000000004"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</row>
    <row r="120" spans="7:34" x14ac:dyDescent="0.55000000000000004"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</row>
    <row r="121" spans="7:34" x14ac:dyDescent="0.55000000000000004"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</row>
    <row r="122" spans="7:34" x14ac:dyDescent="0.55000000000000004"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</row>
    <row r="123" spans="7:34" x14ac:dyDescent="0.55000000000000004"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</row>
    <row r="124" spans="7:34" x14ac:dyDescent="0.55000000000000004"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</row>
    <row r="125" spans="7:34" x14ac:dyDescent="0.55000000000000004"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</row>
    <row r="126" spans="7:34" x14ac:dyDescent="0.55000000000000004"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</row>
    <row r="127" spans="7:34" x14ac:dyDescent="0.55000000000000004"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</row>
    <row r="128" spans="7:34" x14ac:dyDescent="0.55000000000000004"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</row>
    <row r="129" spans="7:34" x14ac:dyDescent="0.55000000000000004"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</row>
    <row r="130" spans="7:34" x14ac:dyDescent="0.55000000000000004"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</row>
    <row r="131" spans="7:34" x14ac:dyDescent="0.55000000000000004"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</row>
    <row r="132" spans="7:34" x14ac:dyDescent="0.55000000000000004"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</row>
    <row r="133" spans="7:34" x14ac:dyDescent="0.55000000000000004"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</row>
    <row r="134" spans="7:34" x14ac:dyDescent="0.55000000000000004"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</row>
    <row r="135" spans="7:34" x14ac:dyDescent="0.55000000000000004"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</row>
    <row r="136" spans="7:34" x14ac:dyDescent="0.55000000000000004"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</row>
    <row r="137" spans="7:34" x14ac:dyDescent="0.55000000000000004"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</row>
    <row r="138" spans="7:34" x14ac:dyDescent="0.55000000000000004"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</row>
    <row r="139" spans="7:34" x14ac:dyDescent="0.55000000000000004"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</row>
    <row r="140" spans="7:34" x14ac:dyDescent="0.55000000000000004"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</row>
    <row r="141" spans="7:34" x14ac:dyDescent="0.55000000000000004"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</row>
    <row r="142" spans="7:34" x14ac:dyDescent="0.55000000000000004"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</row>
    <row r="143" spans="7:34" x14ac:dyDescent="0.55000000000000004"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</row>
    <row r="144" spans="7:34" x14ac:dyDescent="0.55000000000000004"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</row>
    <row r="145" spans="7:34" x14ac:dyDescent="0.55000000000000004"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</row>
    <row r="146" spans="7:34" x14ac:dyDescent="0.55000000000000004"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</row>
    <row r="147" spans="7:34" x14ac:dyDescent="0.55000000000000004"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</row>
    <row r="148" spans="7:34" x14ac:dyDescent="0.55000000000000004"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</row>
    <row r="149" spans="7:34" x14ac:dyDescent="0.55000000000000004"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</row>
    <row r="150" spans="7:34" x14ac:dyDescent="0.55000000000000004"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</row>
    <row r="151" spans="7:34" x14ac:dyDescent="0.55000000000000004"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</row>
    <row r="152" spans="7:34" x14ac:dyDescent="0.55000000000000004"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  <c r="AH152" s="108"/>
    </row>
    <row r="153" spans="7:34" x14ac:dyDescent="0.55000000000000004"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</row>
    <row r="154" spans="7:34" x14ac:dyDescent="0.55000000000000004"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</row>
    <row r="155" spans="7:34" x14ac:dyDescent="0.55000000000000004"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</row>
    <row r="156" spans="7:34" x14ac:dyDescent="0.55000000000000004"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</row>
    <row r="157" spans="7:34" x14ac:dyDescent="0.55000000000000004"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</row>
    <row r="158" spans="7:34" x14ac:dyDescent="0.55000000000000004"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</row>
    <row r="159" spans="7:34" x14ac:dyDescent="0.55000000000000004"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</row>
    <row r="160" spans="7:34" x14ac:dyDescent="0.55000000000000004"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</row>
    <row r="161" spans="7:34" x14ac:dyDescent="0.55000000000000004"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</row>
    <row r="162" spans="7:34" x14ac:dyDescent="0.55000000000000004"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</row>
    <row r="163" spans="7:34" x14ac:dyDescent="0.55000000000000004"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</row>
    <row r="164" spans="7:34" x14ac:dyDescent="0.55000000000000004"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</row>
    <row r="165" spans="7:34" x14ac:dyDescent="0.55000000000000004"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</row>
    <row r="166" spans="7:34" x14ac:dyDescent="0.55000000000000004"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  <c r="AH166" s="108"/>
    </row>
    <row r="167" spans="7:34" x14ac:dyDescent="0.55000000000000004"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</row>
    <row r="168" spans="7:34" x14ac:dyDescent="0.55000000000000004"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</row>
    <row r="169" spans="7:34" x14ac:dyDescent="0.55000000000000004"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08"/>
    </row>
    <row r="170" spans="7:34" x14ac:dyDescent="0.55000000000000004"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  <c r="AH170" s="108"/>
    </row>
    <row r="171" spans="7:34" x14ac:dyDescent="0.55000000000000004"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</row>
    <row r="172" spans="7:34" x14ac:dyDescent="0.55000000000000004"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</row>
    <row r="173" spans="7:34" x14ac:dyDescent="0.55000000000000004"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</row>
    <row r="174" spans="7:34" x14ac:dyDescent="0.55000000000000004"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</row>
    <row r="175" spans="7:34" x14ac:dyDescent="0.55000000000000004"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  <c r="AH175" s="108"/>
    </row>
    <row r="176" spans="7:34" x14ac:dyDescent="0.55000000000000004"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  <c r="AH176" s="108"/>
    </row>
    <row r="177" spans="7:34" x14ac:dyDescent="0.55000000000000004"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08"/>
      <c r="AH177" s="108"/>
    </row>
    <row r="178" spans="7:34" x14ac:dyDescent="0.55000000000000004"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  <c r="AH178" s="108"/>
    </row>
    <row r="179" spans="7:34" x14ac:dyDescent="0.55000000000000004"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  <c r="AH179" s="108"/>
    </row>
    <row r="180" spans="7:34" x14ac:dyDescent="0.55000000000000004"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108"/>
      <c r="AH180" s="108"/>
    </row>
    <row r="181" spans="7:34" x14ac:dyDescent="0.55000000000000004"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  <c r="AH181" s="108"/>
    </row>
    <row r="182" spans="7:34" x14ac:dyDescent="0.55000000000000004"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</row>
    <row r="183" spans="7:34" x14ac:dyDescent="0.55000000000000004"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  <c r="AH183" s="108"/>
    </row>
    <row r="184" spans="7:34" x14ac:dyDescent="0.55000000000000004"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  <c r="AH184" s="108"/>
    </row>
    <row r="185" spans="7:34" x14ac:dyDescent="0.55000000000000004"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  <c r="AH185" s="108"/>
    </row>
    <row r="186" spans="7:34" x14ac:dyDescent="0.55000000000000004"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  <c r="AH186" s="108"/>
    </row>
    <row r="187" spans="7:34" x14ac:dyDescent="0.55000000000000004"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  <c r="AH187" s="108"/>
    </row>
    <row r="188" spans="7:34" x14ac:dyDescent="0.55000000000000004"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  <c r="AH188" s="108"/>
    </row>
    <row r="189" spans="7:34" x14ac:dyDescent="0.55000000000000004"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  <c r="AH189" s="108"/>
    </row>
    <row r="190" spans="7:34" x14ac:dyDescent="0.55000000000000004"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  <c r="AH190" s="108"/>
    </row>
    <row r="191" spans="7:34" x14ac:dyDescent="0.55000000000000004"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  <c r="AH191" s="108"/>
    </row>
    <row r="192" spans="7:34" x14ac:dyDescent="0.55000000000000004"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  <c r="AH192" s="108"/>
    </row>
    <row r="193" spans="7:34" x14ac:dyDescent="0.55000000000000004"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</row>
    <row r="194" spans="7:34" x14ac:dyDescent="0.55000000000000004"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</row>
    <row r="195" spans="7:34" x14ac:dyDescent="0.55000000000000004"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</row>
    <row r="196" spans="7:34" x14ac:dyDescent="0.55000000000000004"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</row>
    <row r="197" spans="7:34" x14ac:dyDescent="0.55000000000000004"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  <c r="AH197" s="108"/>
    </row>
    <row r="198" spans="7:34" x14ac:dyDescent="0.55000000000000004"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  <c r="AH198" s="108"/>
    </row>
    <row r="199" spans="7:34" x14ac:dyDescent="0.55000000000000004"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  <c r="AH199" s="108"/>
    </row>
    <row r="200" spans="7:34" x14ac:dyDescent="0.55000000000000004"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  <c r="AH200" s="108"/>
    </row>
    <row r="201" spans="7:34" x14ac:dyDescent="0.55000000000000004"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  <c r="AH201" s="108"/>
    </row>
    <row r="202" spans="7:34" x14ac:dyDescent="0.55000000000000004"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  <c r="AH202" s="108"/>
    </row>
    <row r="203" spans="7:34" x14ac:dyDescent="0.55000000000000004"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  <c r="AH203" s="108"/>
    </row>
    <row r="204" spans="7:34" x14ac:dyDescent="0.55000000000000004"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108"/>
    </row>
    <row r="205" spans="7:34" x14ac:dyDescent="0.55000000000000004"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  <c r="AH205" s="108"/>
    </row>
    <row r="206" spans="7:34" x14ac:dyDescent="0.55000000000000004"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  <c r="AH206" s="108"/>
    </row>
    <row r="207" spans="7:34" x14ac:dyDescent="0.55000000000000004"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  <c r="AH207" s="108"/>
    </row>
    <row r="208" spans="7:34" x14ac:dyDescent="0.55000000000000004"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  <c r="AH208" s="108"/>
    </row>
    <row r="209" spans="7:34" x14ac:dyDescent="0.55000000000000004"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  <c r="AH209" s="108"/>
    </row>
    <row r="210" spans="7:34" x14ac:dyDescent="0.55000000000000004"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  <c r="AH210" s="108"/>
    </row>
    <row r="211" spans="7:34" x14ac:dyDescent="0.55000000000000004"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  <c r="AH211" s="108"/>
    </row>
    <row r="212" spans="7:34" x14ac:dyDescent="0.55000000000000004"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  <c r="AH212" s="108"/>
    </row>
    <row r="213" spans="7:34" x14ac:dyDescent="0.55000000000000004"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  <c r="AH213" s="108"/>
    </row>
    <row r="214" spans="7:34" x14ac:dyDescent="0.55000000000000004"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  <c r="AH214" s="108"/>
    </row>
    <row r="215" spans="7:34" x14ac:dyDescent="0.55000000000000004"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  <c r="AH215" s="108"/>
    </row>
    <row r="216" spans="7:34" x14ac:dyDescent="0.55000000000000004"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  <c r="AH216" s="108"/>
    </row>
    <row r="217" spans="7:34" x14ac:dyDescent="0.55000000000000004"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  <c r="AH217" s="108"/>
    </row>
    <row r="218" spans="7:34" x14ac:dyDescent="0.55000000000000004"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  <c r="AH218" s="108"/>
    </row>
    <row r="219" spans="7:34" x14ac:dyDescent="0.55000000000000004"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  <c r="AH219" s="108"/>
    </row>
    <row r="220" spans="7:34" x14ac:dyDescent="0.55000000000000004"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  <c r="AH220" s="108"/>
    </row>
    <row r="221" spans="7:34" x14ac:dyDescent="0.55000000000000004"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  <c r="AH221" s="108"/>
    </row>
    <row r="222" spans="7:34" x14ac:dyDescent="0.55000000000000004"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  <c r="AH222" s="108"/>
    </row>
    <row r="223" spans="7:34" x14ac:dyDescent="0.55000000000000004"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  <c r="AH223" s="108"/>
    </row>
    <row r="224" spans="7:34" x14ac:dyDescent="0.55000000000000004"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  <c r="AH224" s="108"/>
    </row>
    <row r="225" spans="7:34" x14ac:dyDescent="0.55000000000000004"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  <c r="AH225" s="108"/>
    </row>
    <row r="226" spans="7:34" x14ac:dyDescent="0.55000000000000004"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</row>
    <row r="227" spans="7:34" x14ac:dyDescent="0.55000000000000004"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  <c r="AH227" s="108"/>
    </row>
    <row r="228" spans="7:34" x14ac:dyDescent="0.55000000000000004"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  <c r="AH228" s="108"/>
    </row>
    <row r="229" spans="7:34" x14ac:dyDescent="0.55000000000000004"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  <c r="AH229" s="108"/>
    </row>
    <row r="230" spans="7:34" x14ac:dyDescent="0.55000000000000004"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  <c r="AH230" s="108"/>
    </row>
    <row r="231" spans="7:34" x14ac:dyDescent="0.55000000000000004"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  <c r="AH231" s="108"/>
    </row>
    <row r="232" spans="7:34" x14ac:dyDescent="0.55000000000000004"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  <c r="AH232" s="108"/>
    </row>
    <row r="233" spans="7:34" x14ac:dyDescent="0.55000000000000004"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  <c r="AH233" s="108"/>
    </row>
    <row r="234" spans="7:34" x14ac:dyDescent="0.55000000000000004"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  <c r="AH234" s="108"/>
    </row>
    <row r="235" spans="7:34" x14ac:dyDescent="0.55000000000000004"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</row>
    <row r="236" spans="7:34" x14ac:dyDescent="0.55000000000000004"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  <c r="AH236" s="108"/>
    </row>
    <row r="237" spans="7:34" x14ac:dyDescent="0.55000000000000004"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  <c r="AH237" s="108"/>
    </row>
    <row r="238" spans="7:34" x14ac:dyDescent="0.55000000000000004"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  <c r="AH238" s="108"/>
    </row>
    <row r="239" spans="7:34" x14ac:dyDescent="0.55000000000000004"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  <c r="AH239" s="108"/>
    </row>
    <row r="240" spans="7:34" x14ac:dyDescent="0.55000000000000004"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  <c r="AH240" s="108"/>
    </row>
    <row r="241" spans="7:34" x14ac:dyDescent="0.55000000000000004"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  <c r="AH241" s="108"/>
    </row>
    <row r="242" spans="7:34" x14ac:dyDescent="0.55000000000000004"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  <c r="AH242" s="108"/>
    </row>
    <row r="243" spans="7:34" x14ac:dyDescent="0.55000000000000004"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  <c r="AH243" s="108"/>
    </row>
    <row r="244" spans="7:34" x14ac:dyDescent="0.55000000000000004"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  <c r="AH244" s="108"/>
    </row>
    <row r="245" spans="7:34" x14ac:dyDescent="0.55000000000000004"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  <c r="AG245" s="108"/>
      <c r="AH245" s="108"/>
    </row>
    <row r="246" spans="7:34" x14ac:dyDescent="0.55000000000000004"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  <c r="AH246" s="108"/>
    </row>
    <row r="247" spans="7:34" x14ac:dyDescent="0.55000000000000004"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  <c r="AG247" s="108"/>
      <c r="AH247" s="108"/>
    </row>
    <row r="248" spans="7:34" x14ac:dyDescent="0.55000000000000004"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  <c r="AH248" s="108"/>
    </row>
    <row r="249" spans="7:34" x14ac:dyDescent="0.55000000000000004"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  <c r="AH249" s="108"/>
    </row>
    <row r="250" spans="7:34" x14ac:dyDescent="0.55000000000000004"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  <c r="AH250" s="108"/>
    </row>
    <row r="251" spans="7:34" x14ac:dyDescent="0.55000000000000004"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  <c r="AH251" s="108"/>
    </row>
    <row r="252" spans="7:34" x14ac:dyDescent="0.55000000000000004"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  <c r="AH252" s="108"/>
    </row>
    <row r="253" spans="7:34" x14ac:dyDescent="0.55000000000000004"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  <c r="AH253" s="108"/>
    </row>
    <row r="254" spans="7:34" x14ac:dyDescent="0.55000000000000004"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  <c r="AH254" s="108"/>
    </row>
    <row r="255" spans="7:34" x14ac:dyDescent="0.55000000000000004"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  <c r="AH255" s="108"/>
    </row>
    <row r="256" spans="7:34" x14ac:dyDescent="0.55000000000000004"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08"/>
      <c r="AH256" s="108"/>
    </row>
    <row r="257" spans="7:34" x14ac:dyDescent="0.55000000000000004"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  <c r="AH257" s="108"/>
    </row>
    <row r="258" spans="7:34" x14ac:dyDescent="0.55000000000000004"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08"/>
      <c r="AG258" s="108"/>
      <c r="AH258" s="108"/>
    </row>
    <row r="259" spans="7:34" x14ac:dyDescent="0.55000000000000004"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  <c r="AG259" s="108"/>
      <c r="AH259" s="108"/>
    </row>
    <row r="260" spans="7:34" x14ac:dyDescent="0.55000000000000004"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  <c r="AG260" s="108"/>
      <c r="AH260" s="108"/>
    </row>
    <row r="261" spans="7:34" x14ac:dyDescent="0.55000000000000004"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08"/>
      <c r="AG261" s="108"/>
      <c r="AH261" s="108"/>
    </row>
    <row r="262" spans="7:34" x14ac:dyDescent="0.55000000000000004"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  <c r="AH262" s="108"/>
    </row>
    <row r="263" spans="7:34" x14ac:dyDescent="0.55000000000000004"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  <c r="AH263" s="108"/>
    </row>
    <row r="264" spans="7:34" x14ac:dyDescent="0.55000000000000004"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  <c r="AG264" s="108"/>
      <c r="AH264" s="108"/>
    </row>
    <row r="265" spans="7:34" x14ac:dyDescent="0.55000000000000004"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  <c r="AG265" s="108"/>
      <c r="AH265" s="108"/>
    </row>
    <row r="266" spans="7:34" x14ac:dyDescent="0.55000000000000004"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  <c r="AH266" s="108"/>
    </row>
    <row r="267" spans="7:34" x14ac:dyDescent="0.55000000000000004"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  <c r="AG267" s="108"/>
      <c r="AH267" s="108"/>
    </row>
    <row r="268" spans="7:34" x14ac:dyDescent="0.55000000000000004"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  <c r="AG268" s="108"/>
      <c r="AH268" s="108"/>
    </row>
    <row r="269" spans="7:34" x14ac:dyDescent="0.55000000000000004"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  <c r="AH269" s="108"/>
    </row>
    <row r="270" spans="7:34" x14ac:dyDescent="0.55000000000000004"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08"/>
      <c r="AH270" s="108"/>
    </row>
    <row r="271" spans="7:34" x14ac:dyDescent="0.55000000000000004"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  <c r="AH271" s="108"/>
    </row>
    <row r="272" spans="7:34" x14ac:dyDescent="0.55000000000000004"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  <c r="AH272" s="108"/>
    </row>
    <row r="273" spans="7:34" x14ac:dyDescent="0.55000000000000004"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08"/>
      <c r="AH273" s="108"/>
    </row>
    <row r="274" spans="7:34" x14ac:dyDescent="0.55000000000000004"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</row>
    <row r="275" spans="7:34" x14ac:dyDescent="0.55000000000000004"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  <c r="AH275" s="108"/>
    </row>
    <row r="276" spans="7:34" x14ac:dyDescent="0.55000000000000004"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  <c r="AH276" s="108"/>
    </row>
    <row r="277" spans="7:34" x14ac:dyDescent="0.55000000000000004"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  <c r="AH277" s="108"/>
    </row>
    <row r="278" spans="7:34" x14ac:dyDescent="0.55000000000000004"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  <c r="AH278" s="108"/>
    </row>
    <row r="279" spans="7:34" x14ac:dyDescent="0.55000000000000004"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  <c r="AH279" s="108"/>
    </row>
    <row r="280" spans="7:34" x14ac:dyDescent="0.55000000000000004"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  <c r="AH280" s="108"/>
    </row>
    <row r="281" spans="7:34" x14ac:dyDescent="0.55000000000000004"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  <c r="AH281" s="108"/>
    </row>
    <row r="282" spans="7:34" x14ac:dyDescent="0.55000000000000004"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  <c r="AH282" s="108"/>
    </row>
    <row r="283" spans="7:34" x14ac:dyDescent="0.55000000000000004"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  <c r="AH283" s="108"/>
    </row>
    <row r="284" spans="7:34" x14ac:dyDescent="0.55000000000000004"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  <c r="AH284" s="108"/>
    </row>
    <row r="285" spans="7:34" x14ac:dyDescent="0.55000000000000004"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  <c r="AH285" s="108"/>
    </row>
    <row r="286" spans="7:34" x14ac:dyDescent="0.55000000000000004"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  <c r="AG286" s="108"/>
      <c r="AH286" s="108"/>
    </row>
    <row r="287" spans="7:34" x14ac:dyDescent="0.55000000000000004"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  <c r="AG287" s="108"/>
      <c r="AH287" s="108"/>
    </row>
    <row r="288" spans="7:34" x14ac:dyDescent="0.55000000000000004"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  <c r="AE288" s="108"/>
      <c r="AF288" s="108"/>
      <c r="AG288" s="108"/>
      <c r="AH288" s="108"/>
    </row>
    <row r="289" spans="7:34" x14ac:dyDescent="0.55000000000000004"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  <c r="AH289" s="108"/>
    </row>
    <row r="290" spans="7:34" x14ac:dyDescent="0.55000000000000004"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8"/>
      <c r="AH290" s="108"/>
    </row>
    <row r="291" spans="7:34" x14ac:dyDescent="0.55000000000000004"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  <c r="AH291" s="108"/>
    </row>
    <row r="292" spans="7:34" x14ac:dyDescent="0.55000000000000004"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  <c r="AH292" s="108"/>
    </row>
    <row r="293" spans="7:34" x14ac:dyDescent="0.55000000000000004"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  <c r="AH293" s="108"/>
    </row>
    <row r="294" spans="7:34" x14ac:dyDescent="0.55000000000000004"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  <c r="AH294" s="108"/>
    </row>
    <row r="295" spans="7:34" x14ac:dyDescent="0.55000000000000004"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  <c r="AH295" s="108"/>
    </row>
    <row r="296" spans="7:34" x14ac:dyDescent="0.55000000000000004"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  <c r="AH296" s="108"/>
    </row>
    <row r="297" spans="7:34" x14ac:dyDescent="0.55000000000000004"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  <c r="AH297" s="108"/>
    </row>
    <row r="298" spans="7:34" x14ac:dyDescent="0.55000000000000004"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  <c r="AH298" s="108"/>
    </row>
    <row r="299" spans="7:34" x14ac:dyDescent="0.55000000000000004"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  <c r="AH299" s="108"/>
    </row>
    <row r="300" spans="7:34" x14ac:dyDescent="0.55000000000000004"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  <c r="AE300" s="108"/>
      <c r="AF300" s="108"/>
      <c r="AG300" s="108"/>
      <c r="AH300" s="108"/>
    </row>
    <row r="301" spans="7:34" x14ac:dyDescent="0.55000000000000004"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  <c r="AG301" s="108"/>
      <c r="AH301" s="108"/>
    </row>
    <row r="302" spans="7:34" x14ac:dyDescent="0.55000000000000004"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  <c r="AE302" s="108"/>
      <c r="AF302" s="108"/>
      <c r="AG302" s="108"/>
      <c r="AH302" s="108"/>
    </row>
    <row r="303" spans="7:34" x14ac:dyDescent="0.55000000000000004"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  <c r="AD303" s="108"/>
      <c r="AE303" s="108"/>
      <c r="AF303" s="108"/>
      <c r="AG303" s="108"/>
      <c r="AH303" s="108"/>
    </row>
    <row r="304" spans="7:34" x14ac:dyDescent="0.55000000000000004"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  <c r="AD304" s="108"/>
      <c r="AE304" s="108"/>
      <c r="AF304" s="108"/>
      <c r="AG304" s="108"/>
      <c r="AH304" s="108"/>
    </row>
    <row r="305" spans="7:34" x14ac:dyDescent="0.55000000000000004"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08"/>
      <c r="AH305" s="108"/>
    </row>
    <row r="306" spans="7:34" x14ac:dyDescent="0.55000000000000004"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  <c r="AG306" s="108"/>
      <c r="AH306" s="108"/>
    </row>
    <row r="307" spans="7:34" x14ac:dyDescent="0.55000000000000004"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  <c r="AH307" s="108"/>
    </row>
    <row r="308" spans="7:34" x14ac:dyDescent="0.55000000000000004"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  <c r="AD308" s="108"/>
      <c r="AE308" s="108"/>
      <c r="AF308" s="108"/>
      <c r="AG308" s="108"/>
      <c r="AH308" s="108"/>
    </row>
    <row r="309" spans="7:34" x14ac:dyDescent="0.55000000000000004"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  <c r="AD309" s="108"/>
      <c r="AE309" s="108"/>
      <c r="AF309" s="108"/>
      <c r="AG309" s="108"/>
      <c r="AH309" s="108"/>
    </row>
    <row r="310" spans="7:34" x14ac:dyDescent="0.55000000000000004"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  <c r="AD310" s="108"/>
      <c r="AE310" s="108"/>
      <c r="AF310" s="108"/>
      <c r="AG310" s="108"/>
      <c r="AH310" s="108"/>
    </row>
    <row r="311" spans="7:34" x14ac:dyDescent="0.55000000000000004"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  <c r="AD311" s="108"/>
      <c r="AE311" s="108"/>
      <c r="AF311" s="108"/>
      <c r="AG311" s="108"/>
      <c r="AH311" s="108"/>
    </row>
    <row r="312" spans="7:34" x14ac:dyDescent="0.55000000000000004"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08"/>
      <c r="AH312" s="108"/>
    </row>
    <row r="313" spans="7:34" x14ac:dyDescent="0.55000000000000004"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  <c r="AD313" s="108"/>
      <c r="AE313" s="108"/>
      <c r="AF313" s="108"/>
      <c r="AG313" s="108"/>
      <c r="AH313" s="108"/>
    </row>
    <row r="314" spans="7:34" x14ac:dyDescent="0.55000000000000004"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  <c r="AG314" s="108"/>
      <c r="AH314" s="108"/>
    </row>
    <row r="315" spans="7:34" x14ac:dyDescent="0.55000000000000004"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  <c r="AD315" s="108"/>
      <c r="AE315" s="108"/>
      <c r="AF315" s="108"/>
      <c r="AG315" s="108"/>
      <c r="AH315" s="108"/>
    </row>
    <row r="316" spans="7:34" x14ac:dyDescent="0.55000000000000004"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  <c r="AG316" s="108"/>
      <c r="AH316" s="108"/>
    </row>
    <row r="317" spans="7:34" x14ac:dyDescent="0.55000000000000004"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  <c r="AD317" s="108"/>
      <c r="AE317" s="108"/>
      <c r="AF317" s="108"/>
      <c r="AG317" s="108"/>
      <c r="AH317" s="108"/>
    </row>
    <row r="318" spans="7:34" x14ac:dyDescent="0.55000000000000004"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  <c r="AD318" s="108"/>
      <c r="AE318" s="108"/>
      <c r="AF318" s="108"/>
      <c r="AG318" s="108"/>
      <c r="AH318" s="108"/>
    </row>
    <row r="319" spans="7:34" x14ac:dyDescent="0.55000000000000004"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  <c r="AD319" s="108"/>
      <c r="AE319" s="108"/>
      <c r="AF319" s="108"/>
      <c r="AG319" s="108"/>
      <c r="AH319" s="108"/>
    </row>
    <row r="320" spans="7:34" x14ac:dyDescent="0.55000000000000004"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  <c r="AD320" s="108"/>
      <c r="AE320" s="108"/>
      <c r="AF320" s="108"/>
      <c r="AG320" s="108"/>
      <c r="AH320" s="108"/>
    </row>
    <row r="321" spans="7:34" x14ac:dyDescent="0.55000000000000004"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08"/>
      <c r="AH321" s="108"/>
    </row>
    <row r="322" spans="7:34" x14ac:dyDescent="0.55000000000000004"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  <c r="AD322" s="108"/>
      <c r="AE322" s="108"/>
      <c r="AF322" s="108"/>
      <c r="AG322" s="108"/>
      <c r="AH322" s="108"/>
    </row>
    <row r="323" spans="7:34" x14ac:dyDescent="0.55000000000000004"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  <c r="AD323" s="108"/>
      <c r="AE323" s="108"/>
      <c r="AF323" s="108"/>
      <c r="AG323" s="108"/>
      <c r="AH323" s="108"/>
    </row>
    <row r="324" spans="7:34" x14ac:dyDescent="0.55000000000000004"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  <c r="AG324" s="108"/>
      <c r="AH324" s="108"/>
    </row>
    <row r="325" spans="7:34" x14ac:dyDescent="0.55000000000000004"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  <c r="AD325" s="108"/>
      <c r="AE325" s="108"/>
      <c r="AF325" s="108"/>
      <c r="AG325" s="108"/>
      <c r="AH325" s="108"/>
    </row>
    <row r="326" spans="7:34" x14ac:dyDescent="0.55000000000000004"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  <c r="AG326" s="108"/>
      <c r="AH326" s="108"/>
    </row>
    <row r="327" spans="7:34" x14ac:dyDescent="0.55000000000000004"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108"/>
      <c r="AH327" s="108"/>
    </row>
    <row r="328" spans="7:34" x14ac:dyDescent="0.55000000000000004"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  <c r="AG328" s="108"/>
      <c r="AH328" s="108"/>
    </row>
    <row r="329" spans="7:34" x14ac:dyDescent="0.55000000000000004"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  <c r="AD329" s="108"/>
      <c r="AE329" s="108"/>
      <c r="AF329" s="108"/>
      <c r="AG329" s="108"/>
      <c r="AH329" s="108"/>
    </row>
    <row r="330" spans="7:34" x14ac:dyDescent="0.55000000000000004"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  <c r="AD330" s="108"/>
      <c r="AE330" s="108"/>
      <c r="AF330" s="108"/>
      <c r="AG330" s="108"/>
      <c r="AH330" s="108"/>
    </row>
    <row r="331" spans="7:34" x14ac:dyDescent="0.55000000000000004"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  <c r="AD331" s="108"/>
      <c r="AE331" s="108"/>
      <c r="AF331" s="108"/>
      <c r="AG331" s="108"/>
      <c r="AH331" s="108"/>
    </row>
    <row r="332" spans="7:34" x14ac:dyDescent="0.55000000000000004"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  <c r="AD332" s="108"/>
      <c r="AE332" s="108"/>
      <c r="AF332" s="108"/>
      <c r="AG332" s="108"/>
      <c r="AH332" s="108"/>
    </row>
    <row r="333" spans="7:34" x14ac:dyDescent="0.55000000000000004"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  <c r="AG333" s="108"/>
      <c r="AH333" s="108"/>
    </row>
    <row r="334" spans="7:34" x14ac:dyDescent="0.55000000000000004"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  <c r="AH334" s="108"/>
    </row>
    <row r="335" spans="7:34" x14ac:dyDescent="0.55000000000000004"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8"/>
      <c r="AD335" s="108"/>
      <c r="AE335" s="108"/>
      <c r="AF335" s="108"/>
      <c r="AG335" s="108"/>
      <c r="AH335" s="108"/>
    </row>
    <row r="336" spans="7:34" x14ac:dyDescent="0.55000000000000004"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  <c r="AD336" s="108"/>
      <c r="AE336" s="108"/>
      <c r="AF336" s="108"/>
      <c r="AG336" s="108"/>
      <c r="AH336" s="108"/>
    </row>
    <row r="337" spans="7:34" x14ac:dyDescent="0.55000000000000004"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08"/>
      <c r="AH337" s="108"/>
    </row>
    <row r="338" spans="7:34" x14ac:dyDescent="0.55000000000000004"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  <c r="AD338" s="108"/>
      <c r="AE338" s="108"/>
      <c r="AF338" s="108"/>
      <c r="AG338" s="108"/>
      <c r="AH338" s="108"/>
    </row>
    <row r="339" spans="7:34" x14ac:dyDescent="0.55000000000000004"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  <c r="AD339" s="108"/>
      <c r="AE339" s="108"/>
      <c r="AF339" s="108"/>
      <c r="AG339" s="108"/>
      <c r="AH339" s="108"/>
    </row>
    <row r="340" spans="7:34" x14ac:dyDescent="0.55000000000000004"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  <c r="AD340" s="108"/>
      <c r="AE340" s="108"/>
      <c r="AF340" s="108"/>
      <c r="AG340" s="108"/>
      <c r="AH340" s="108"/>
    </row>
    <row r="341" spans="7:34" x14ac:dyDescent="0.55000000000000004"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  <c r="AG341" s="108"/>
      <c r="AH341" s="108"/>
    </row>
    <row r="342" spans="7:34" x14ac:dyDescent="0.55000000000000004"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  <c r="AD342" s="108"/>
      <c r="AE342" s="108"/>
      <c r="AF342" s="108"/>
      <c r="AG342" s="108"/>
      <c r="AH342" s="108"/>
    </row>
    <row r="343" spans="7:34" x14ac:dyDescent="0.55000000000000004"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  <c r="AG343" s="108"/>
      <c r="AH343" s="108"/>
    </row>
    <row r="344" spans="7:34" x14ac:dyDescent="0.55000000000000004"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  <c r="AD344" s="108"/>
      <c r="AE344" s="108"/>
      <c r="AF344" s="108"/>
      <c r="AG344" s="108"/>
      <c r="AH344" s="108"/>
    </row>
    <row r="345" spans="7:34" x14ac:dyDescent="0.55000000000000004"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  <c r="AD345" s="108"/>
      <c r="AE345" s="108"/>
      <c r="AF345" s="108"/>
      <c r="AG345" s="108"/>
      <c r="AH345" s="108"/>
    </row>
    <row r="346" spans="7:34" x14ac:dyDescent="0.55000000000000004"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  <c r="AD346" s="108"/>
      <c r="AE346" s="108"/>
      <c r="AF346" s="108"/>
      <c r="AG346" s="108"/>
      <c r="AH346" s="108"/>
    </row>
    <row r="347" spans="7:34" x14ac:dyDescent="0.55000000000000004"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  <c r="AD347" s="108"/>
      <c r="AE347" s="108"/>
      <c r="AF347" s="108"/>
      <c r="AG347" s="108"/>
      <c r="AH347" s="108"/>
    </row>
    <row r="348" spans="7:34" x14ac:dyDescent="0.55000000000000004"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  <c r="AD348" s="108"/>
      <c r="AE348" s="108"/>
      <c r="AF348" s="108"/>
      <c r="AG348" s="108"/>
      <c r="AH348" s="108"/>
    </row>
    <row r="349" spans="7:34" x14ac:dyDescent="0.55000000000000004"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8"/>
      <c r="AD349" s="108"/>
      <c r="AE349" s="108"/>
      <c r="AF349" s="108"/>
      <c r="AG349" s="108"/>
      <c r="AH349" s="108"/>
    </row>
    <row r="350" spans="7:34" x14ac:dyDescent="0.55000000000000004"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  <c r="AD350" s="108"/>
      <c r="AE350" s="108"/>
      <c r="AF350" s="108"/>
      <c r="AG350" s="108"/>
      <c r="AH350" s="108"/>
    </row>
    <row r="351" spans="7:34" x14ac:dyDescent="0.55000000000000004"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8"/>
      <c r="AD351" s="108"/>
      <c r="AE351" s="108"/>
      <c r="AF351" s="108"/>
      <c r="AG351" s="108"/>
      <c r="AH351" s="108"/>
    </row>
    <row r="352" spans="7:34" x14ac:dyDescent="0.55000000000000004"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  <c r="AD352" s="108"/>
      <c r="AE352" s="108"/>
      <c r="AF352" s="108"/>
      <c r="AG352" s="108"/>
      <c r="AH352" s="108"/>
    </row>
    <row r="353" spans="7:34" x14ac:dyDescent="0.55000000000000004"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  <c r="AD353" s="108"/>
      <c r="AE353" s="108"/>
      <c r="AF353" s="108"/>
      <c r="AG353" s="108"/>
      <c r="AH353" s="108"/>
    </row>
    <row r="354" spans="7:34" x14ac:dyDescent="0.55000000000000004"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8"/>
      <c r="AD354" s="108"/>
      <c r="AE354" s="108"/>
      <c r="AF354" s="108"/>
      <c r="AG354" s="108"/>
      <c r="AH354" s="108"/>
    </row>
    <row r="355" spans="7:34" x14ac:dyDescent="0.55000000000000004"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8"/>
      <c r="AD355" s="108"/>
      <c r="AE355" s="108"/>
      <c r="AF355" s="108"/>
      <c r="AG355" s="108"/>
      <c r="AH355" s="108"/>
    </row>
    <row r="356" spans="7:34" x14ac:dyDescent="0.55000000000000004"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  <c r="AD356" s="108"/>
      <c r="AE356" s="108"/>
      <c r="AF356" s="108"/>
      <c r="AG356" s="108"/>
      <c r="AH356" s="108"/>
    </row>
    <row r="357" spans="7:34" x14ac:dyDescent="0.55000000000000004"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  <c r="AD357" s="108"/>
      <c r="AE357" s="108"/>
      <c r="AF357" s="108"/>
      <c r="AG357" s="108"/>
      <c r="AH357" s="108"/>
    </row>
    <row r="358" spans="7:34" x14ac:dyDescent="0.55000000000000004"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  <c r="AD358" s="108"/>
      <c r="AE358" s="108"/>
      <c r="AF358" s="108"/>
      <c r="AG358" s="108"/>
      <c r="AH358" s="108"/>
    </row>
    <row r="359" spans="7:34" x14ac:dyDescent="0.55000000000000004"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  <c r="AD359" s="108"/>
      <c r="AE359" s="108"/>
      <c r="AF359" s="108"/>
      <c r="AG359" s="108"/>
      <c r="AH359" s="108"/>
    </row>
    <row r="360" spans="7:34" x14ac:dyDescent="0.55000000000000004"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8"/>
      <c r="AD360" s="108"/>
      <c r="AE360" s="108"/>
      <c r="AF360" s="108"/>
      <c r="AG360" s="108"/>
      <c r="AH360" s="108"/>
    </row>
    <row r="361" spans="7:34" x14ac:dyDescent="0.55000000000000004"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  <c r="AD361" s="108"/>
      <c r="AE361" s="108"/>
      <c r="AF361" s="108"/>
      <c r="AG361" s="108"/>
      <c r="AH361" s="108"/>
    </row>
    <row r="362" spans="7:34" x14ac:dyDescent="0.55000000000000004"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  <c r="AA362" s="108"/>
      <c r="AB362" s="108"/>
      <c r="AC362" s="108"/>
      <c r="AD362" s="108"/>
      <c r="AE362" s="108"/>
      <c r="AF362" s="108"/>
      <c r="AG362" s="108"/>
      <c r="AH362" s="108"/>
    </row>
    <row r="363" spans="7:34" x14ac:dyDescent="0.55000000000000004"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  <c r="AA363" s="108"/>
      <c r="AB363" s="108"/>
      <c r="AC363" s="108"/>
      <c r="AD363" s="108"/>
      <c r="AE363" s="108"/>
      <c r="AF363" s="108"/>
      <c r="AG363" s="108"/>
      <c r="AH363" s="108"/>
    </row>
    <row r="364" spans="7:34" x14ac:dyDescent="0.55000000000000004"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8"/>
      <c r="AD364" s="108"/>
      <c r="AE364" s="108"/>
      <c r="AF364" s="108"/>
      <c r="AG364" s="108"/>
      <c r="AH364" s="108"/>
    </row>
    <row r="365" spans="7:34" x14ac:dyDescent="0.55000000000000004"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8"/>
      <c r="AD365" s="108"/>
      <c r="AE365" s="108"/>
      <c r="AF365" s="108"/>
      <c r="AG365" s="108"/>
      <c r="AH365" s="108"/>
    </row>
    <row r="366" spans="7:34" x14ac:dyDescent="0.55000000000000004"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  <c r="AD366" s="108"/>
      <c r="AE366" s="108"/>
      <c r="AF366" s="108"/>
      <c r="AG366" s="108"/>
      <c r="AH366" s="108"/>
    </row>
    <row r="367" spans="7:34" x14ac:dyDescent="0.55000000000000004"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  <c r="AD367" s="108"/>
      <c r="AE367" s="108"/>
      <c r="AF367" s="108"/>
      <c r="AG367" s="108"/>
      <c r="AH367" s="108"/>
    </row>
    <row r="368" spans="7:34" x14ac:dyDescent="0.55000000000000004"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  <c r="AE368" s="108"/>
      <c r="AF368" s="108"/>
      <c r="AG368" s="108"/>
      <c r="AH368" s="108"/>
    </row>
    <row r="369" spans="7:34" x14ac:dyDescent="0.55000000000000004"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  <c r="AD369" s="108"/>
      <c r="AE369" s="108"/>
      <c r="AF369" s="108"/>
      <c r="AG369" s="108"/>
      <c r="AH369" s="108"/>
    </row>
    <row r="370" spans="7:34" x14ac:dyDescent="0.55000000000000004"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  <c r="AD370" s="108"/>
      <c r="AE370" s="108"/>
      <c r="AF370" s="108"/>
      <c r="AG370" s="108"/>
      <c r="AH370" s="108"/>
    </row>
    <row r="371" spans="7:34" x14ac:dyDescent="0.55000000000000004"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8"/>
      <c r="AD371" s="108"/>
      <c r="AE371" s="108"/>
      <c r="AF371" s="108"/>
      <c r="AG371" s="108"/>
      <c r="AH371" s="108"/>
    </row>
    <row r="372" spans="7:34" x14ac:dyDescent="0.55000000000000004"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  <c r="AG372" s="108"/>
      <c r="AH372" s="108"/>
    </row>
    <row r="373" spans="7:34" x14ac:dyDescent="0.55000000000000004"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08"/>
      <c r="AG373" s="108"/>
      <c r="AH373" s="108"/>
    </row>
    <row r="374" spans="7:34" x14ac:dyDescent="0.55000000000000004"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  <c r="AD374" s="108"/>
      <c r="AE374" s="108"/>
      <c r="AF374" s="108"/>
      <c r="AG374" s="108"/>
      <c r="AH374" s="108"/>
    </row>
    <row r="375" spans="7:34" x14ac:dyDescent="0.55000000000000004"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8"/>
      <c r="AD375" s="108"/>
      <c r="AE375" s="108"/>
      <c r="AF375" s="108"/>
      <c r="AG375" s="108"/>
      <c r="AH375" s="108"/>
    </row>
    <row r="376" spans="7:34" x14ac:dyDescent="0.55000000000000004"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8"/>
      <c r="AD376" s="108"/>
      <c r="AE376" s="108"/>
      <c r="AF376" s="108"/>
      <c r="AG376" s="108"/>
      <c r="AH376" s="108"/>
    </row>
    <row r="377" spans="7:34" x14ac:dyDescent="0.55000000000000004"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8"/>
      <c r="AD377" s="108"/>
      <c r="AE377" s="108"/>
      <c r="AF377" s="108"/>
      <c r="AG377" s="108"/>
      <c r="AH377" s="108"/>
    </row>
    <row r="378" spans="7:34" x14ac:dyDescent="0.55000000000000004"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8"/>
      <c r="AD378" s="108"/>
      <c r="AE378" s="108"/>
      <c r="AF378" s="108"/>
      <c r="AG378" s="108"/>
      <c r="AH378" s="108"/>
    </row>
    <row r="379" spans="7:34" x14ac:dyDescent="0.55000000000000004"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  <c r="AD379" s="108"/>
      <c r="AE379" s="108"/>
      <c r="AF379" s="108"/>
      <c r="AG379" s="108"/>
      <c r="AH379" s="108"/>
    </row>
    <row r="380" spans="7:34" x14ac:dyDescent="0.55000000000000004"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  <c r="AD380" s="108"/>
      <c r="AE380" s="108"/>
      <c r="AF380" s="108"/>
      <c r="AG380" s="108"/>
      <c r="AH380" s="108"/>
    </row>
    <row r="381" spans="7:34" x14ac:dyDescent="0.55000000000000004"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8"/>
      <c r="AD381" s="108"/>
      <c r="AE381" s="108"/>
      <c r="AF381" s="108"/>
      <c r="AG381" s="108"/>
      <c r="AH381" s="108"/>
    </row>
    <row r="382" spans="7:34" x14ac:dyDescent="0.55000000000000004"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8"/>
      <c r="AD382" s="108"/>
      <c r="AE382" s="108"/>
      <c r="AF382" s="108"/>
      <c r="AG382" s="108"/>
      <c r="AH382" s="108"/>
    </row>
    <row r="383" spans="7:34" x14ac:dyDescent="0.55000000000000004"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8"/>
      <c r="AD383" s="108"/>
      <c r="AE383" s="108"/>
      <c r="AF383" s="108"/>
      <c r="AG383" s="108"/>
      <c r="AH383" s="108"/>
    </row>
    <row r="384" spans="7:34" x14ac:dyDescent="0.55000000000000004"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8"/>
      <c r="AD384" s="108"/>
      <c r="AE384" s="108"/>
      <c r="AF384" s="108"/>
      <c r="AG384" s="108"/>
      <c r="AH384" s="108"/>
    </row>
    <row r="385" spans="7:34" x14ac:dyDescent="0.55000000000000004"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8"/>
      <c r="AD385" s="108"/>
      <c r="AE385" s="108"/>
      <c r="AF385" s="108"/>
      <c r="AG385" s="108"/>
      <c r="AH385" s="108"/>
    </row>
    <row r="386" spans="7:34" x14ac:dyDescent="0.55000000000000004"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8"/>
      <c r="AD386" s="108"/>
      <c r="AE386" s="108"/>
      <c r="AF386" s="108"/>
      <c r="AG386" s="108"/>
      <c r="AH386" s="108"/>
    </row>
    <row r="387" spans="7:34" x14ac:dyDescent="0.55000000000000004"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8"/>
      <c r="AD387" s="108"/>
      <c r="AE387" s="108"/>
      <c r="AF387" s="108"/>
      <c r="AG387" s="108"/>
      <c r="AH387" s="108"/>
    </row>
    <row r="388" spans="7:34" x14ac:dyDescent="0.55000000000000004"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8"/>
      <c r="AD388" s="108"/>
      <c r="AE388" s="108"/>
      <c r="AF388" s="108"/>
      <c r="AG388" s="108"/>
      <c r="AH388" s="108"/>
    </row>
    <row r="389" spans="7:34" x14ac:dyDescent="0.55000000000000004"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8"/>
      <c r="AD389" s="108"/>
      <c r="AE389" s="108"/>
      <c r="AF389" s="108"/>
      <c r="AG389" s="108"/>
      <c r="AH389" s="108"/>
    </row>
    <row r="390" spans="7:34" x14ac:dyDescent="0.55000000000000004"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8"/>
      <c r="AD390" s="108"/>
      <c r="AE390" s="108"/>
      <c r="AF390" s="108"/>
      <c r="AG390" s="108"/>
      <c r="AH390" s="108"/>
    </row>
    <row r="391" spans="7:34" x14ac:dyDescent="0.55000000000000004"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  <c r="AA391" s="108"/>
      <c r="AB391" s="108"/>
      <c r="AC391" s="108"/>
      <c r="AD391" s="108"/>
      <c r="AE391" s="108"/>
      <c r="AF391" s="108"/>
      <c r="AG391" s="108"/>
      <c r="AH391" s="108"/>
    </row>
    <row r="392" spans="7:34" x14ac:dyDescent="0.55000000000000004"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8"/>
      <c r="AD392" s="108"/>
      <c r="AE392" s="108"/>
      <c r="AF392" s="108"/>
      <c r="AG392" s="108"/>
      <c r="AH392" s="108"/>
    </row>
    <row r="393" spans="7:34" x14ac:dyDescent="0.55000000000000004"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8"/>
      <c r="AD393" s="108"/>
      <c r="AE393" s="108"/>
      <c r="AF393" s="108"/>
      <c r="AG393" s="108"/>
      <c r="AH393" s="108"/>
    </row>
    <row r="394" spans="7:34" x14ac:dyDescent="0.55000000000000004"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8"/>
      <c r="AD394" s="108"/>
      <c r="AE394" s="108"/>
      <c r="AF394" s="108"/>
      <c r="AG394" s="108"/>
      <c r="AH394" s="108"/>
    </row>
    <row r="395" spans="7:34" x14ac:dyDescent="0.55000000000000004"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8"/>
      <c r="AD395" s="108"/>
      <c r="AE395" s="108"/>
      <c r="AF395" s="108"/>
      <c r="AG395" s="108"/>
      <c r="AH395" s="108"/>
    </row>
    <row r="396" spans="7:34" x14ac:dyDescent="0.55000000000000004"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8"/>
      <c r="AD396" s="108"/>
      <c r="AE396" s="108"/>
      <c r="AF396" s="108"/>
      <c r="AG396" s="108"/>
      <c r="AH396" s="108"/>
    </row>
    <row r="397" spans="7:34" x14ac:dyDescent="0.55000000000000004"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8"/>
      <c r="AD397" s="108"/>
      <c r="AE397" s="108"/>
      <c r="AF397" s="108"/>
      <c r="AG397" s="108"/>
      <c r="AH397" s="108"/>
    </row>
    <row r="398" spans="7:34" x14ac:dyDescent="0.55000000000000004"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  <c r="AA398" s="108"/>
      <c r="AB398" s="108"/>
      <c r="AC398" s="108"/>
      <c r="AD398" s="108"/>
      <c r="AE398" s="108"/>
      <c r="AF398" s="108"/>
      <c r="AG398" s="108"/>
      <c r="AH398" s="108"/>
    </row>
    <row r="399" spans="7:34" x14ac:dyDescent="0.55000000000000004"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  <c r="AA399" s="108"/>
      <c r="AB399" s="108"/>
      <c r="AC399" s="108"/>
      <c r="AD399" s="108"/>
      <c r="AE399" s="108"/>
      <c r="AF399" s="108"/>
      <c r="AG399" s="108"/>
      <c r="AH399" s="108"/>
    </row>
    <row r="400" spans="7:34" x14ac:dyDescent="0.55000000000000004"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8"/>
      <c r="AD400" s="108"/>
      <c r="AE400" s="108"/>
      <c r="AF400" s="108"/>
      <c r="AG400" s="108"/>
      <c r="AH400" s="108"/>
    </row>
    <row r="401" spans="7:34" x14ac:dyDescent="0.55000000000000004"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8"/>
      <c r="AD401" s="108"/>
      <c r="AE401" s="108"/>
      <c r="AF401" s="108"/>
      <c r="AG401" s="108"/>
      <c r="AH401" s="108"/>
    </row>
    <row r="402" spans="7:34" x14ac:dyDescent="0.55000000000000004"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08"/>
      <c r="AD402" s="108"/>
      <c r="AE402" s="108"/>
      <c r="AF402" s="108"/>
      <c r="AG402" s="108"/>
      <c r="AH402" s="108"/>
    </row>
    <row r="403" spans="7:34" x14ac:dyDescent="0.55000000000000004"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8"/>
      <c r="AD403" s="108"/>
      <c r="AE403" s="108"/>
      <c r="AF403" s="108"/>
      <c r="AG403" s="108"/>
      <c r="AH403" s="108"/>
    </row>
    <row r="404" spans="7:34" x14ac:dyDescent="0.55000000000000004"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8"/>
      <c r="AD404" s="108"/>
      <c r="AE404" s="108"/>
      <c r="AF404" s="108"/>
      <c r="AG404" s="108"/>
      <c r="AH404" s="108"/>
    </row>
    <row r="405" spans="7:34" x14ac:dyDescent="0.55000000000000004"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08"/>
      <c r="AD405" s="108"/>
      <c r="AE405" s="108"/>
      <c r="AF405" s="108"/>
      <c r="AG405" s="108"/>
      <c r="AH405" s="108"/>
    </row>
    <row r="406" spans="7:34" x14ac:dyDescent="0.55000000000000004"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08"/>
      <c r="AD406" s="108"/>
      <c r="AE406" s="108"/>
      <c r="AF406" s="108"/>
      <c r="AG406" s="108"/>
      <c r="AH406" s="108"/>
    </row>
    <row r="407" spans="7:34" x14ac:dyDescent="0.55000000000000004"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08"/>
      <c r="AD407" s="108"/>
      <c r="AE407" s="108"/>
      <c r="AF407" s="108"/>
      <c r="AG407" s="108"/>
      <c r="AH407" s="108"/>
    </row>
    <row r="408" spans="7:34" x14ac:dyDescent="0.55000000000000004"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8"/>
      <c r="AD408" s="108"/>
      <c r="AE408" s="108"/>
      <c r="AF408" s="108"/>
      <c r="AG408" s="108"/>
      <c r="AH408" s="108"/>
    </row>
    <row r="409" spans="7:34" x14ac:dyDescent="0.55000000000000004"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8"/>
      <c r="AD409" s="108"/>
      <c r="AE409" s="108"/>
      <c r="AF409" s="108"/>
      <c r="AG409" s="108"/>
      <c r="AH409" s="108"/>
    </row>
    <row r="410" spans="7:34" x14ac:dyDescent="0.55000000000000004"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8"/>
      <c r="AD410" s="108"/>
      <c r="AE410" s="108"/>
      <c r="AF410" s="108"/>
      <c r="AG410" s="108"/>
      <c r="AH410" s="108"/>
    </row>
    <row r="411" spans="7:34" x14ac:dyDescent="0.55000000000000004"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8"/>
      <c r="AD411" s="108"/>
      <c r="AE411" s="108"/>
      <c r="AF411" s="108"/>
      <c r="AG411" s="108"/>
      <c r="AH411" s="108"/>
    </row>
    <row r="412" spans="7:34" x14ac:dyDescent="0.55000000000000004"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  <c r="AD412" s="108"/>
      <c r="AE412" s="108"/>
      <c r="AF412" s="108"/>
      <c r="AG412" s="108"/>
      <c r="AH412" s="108"/>
    </row>
    <row r="413" spans="7:34" x14ac:dyDescent="0.55000000000000004"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  <c r="AD413" s="108"/>
      <c r="AE413" s="108"/>
      <c r="AF413" s="108"/>
      <c r="AG413" s="108"/>
      <c r="AH413" s="108"/>
    </row>
    <row r="414" spans="7:34" x14ac:dyDescent="0.55000000000000004"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8"/>
      <c r="AD414" s="108"/>
      <c r="AE414" s="108"/>
      <c r="AF414" s="108"/>
      <c r="AG414" s="108"/>
      <c r="AH414" s="108"/>
    </row>
    <row r="415" spans="7:34" x14ac:dyDescent="0.55000000000000004"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  <c r="AD415" s="108"/>
      <c r="AE415" s="108"/>
      <c r="AF415" s="108"/>
      <c r="AG415" s="108"/>
      <c r="AH415" s="108"/>
    </row>
    <row r="416" spans="7:34" x14ac:dyDescent="0.55000000000000004"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  <c r="AD416" s="108"/>
      <c r="AE416" s="108"/>
      <c r="AF416" s="108"/>
      <c r="AG416" s="108"/>
      <c r="AH416" s="108"/>
    </row>
    <row r="417" spans="7:34" x14ac:dyDescent="0.55000000000000004"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08"/>
      <c r="AD417" s="108"/>
      <c r="AE417" s="108"/>
      <c r="AF417" s="108"/>
      <c r="AG417" s="108"/>
      <c r="AH417" s="108"/>
    </row>
    <row r="418" spans="7:34" x14ac:dyDescent="0.55000000000000004"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08"/>
      <c r="AD418" s="108"/>
      <c r="AE418" s="108"/>
      <c r="AF418" s="108"/>
      <c r="AG418" s="108"/>
      <c r="AH418" s="108"/>
    </row>
    <row r="419" spans="7:34" x14ac:dyDescent="0.55000000000000004"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  <c r="AA419" s="108"/>
      <c r="AB419" s="108"/>
      <c r="AC419" s="108"/>
      <c r="AD419" s="108"/>
      <c r="AE419" s="108"/>
      <c r="AF419" s="108"/>
      <c r="AG419" s="108"/>
      <c r="AH419" s="108"/>
    </row>
    <row r="420" spans="7:34" x14ac:dyDescent="0.55000000000000004"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08"/>
      <c r="AD420" s="108"/>
      <c r="AE420" s="108"/>
      <c r="AF420" s="108"/>
      <c r="AG420" s="108"/>
      <c r="AH420" s="108"/>
    </row>
    <row r="421" spans="7:34" x14ac:dyDescent="0.55000000000000004"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08"/>
      <c r="AD421" s="108"/>
      <c r="AE421" s="108"/>
      <c r="AF421" s="108"/>
      <c r="AG421" s="108"/>
      <c r="AH421" s="108"/>
    </row>
    <row r="422" spans="7:34" x14ac:dyDescent="0.55000000000000004"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  <c r="AA422" s="108"/>
      <c r="AB422" s="108"/>
      <c r="AC422" s="108"/>
      <c r="AD422" s="108"/>
      <c r="AE422" s="108"/>
      <c r="AF422" s="108"/>
      <c r="AG422" s="108"/>
      <c r="AH422" s="108"/>
    </row>
    <row r="423" spans="7:34" x14ac:dyDescent="0.55000000000000004"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  <c r="AA423" s="108"/>
      <c r="AB423" s="108"/>
      <c r="AC423" s="108"/>
      <c r="AD423" s="108"/>
      <c r="AE423" s="108"/>
      <c r="AF423" s="108"/>
      <c r="AG423" s="108"/>
      <c r="AH423" s="108"/>
    </row>
    <row r="424" spans="7:34" x14ac:dyDescent="0.55000000000000004"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  <c r="AD424" s="108"/>
      <c r="AE424" s="108"/>
      <c r="AF424" s="108"/>
      <c r="AG424" s="108"/>
      <c r="AH424" s="108"/>
    </row>
    <row r="425" spans="7:34" x14ac:dyDescent="0.55000000000000004"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08"/>
      <c r="AB425" s="108"/>
      <c r="AC425" s="108"/>
      <c r="AD425" s="108"/>
      <c r="AE425" s="108"/>
      <c r="AF425" s="108"/>
      <c r="AG425" s="108"/>
      <c r="AH425" s="108"/>
    </row>
    <row r="426" spans="7:34" x14ac:dyDescent="0.55000000000000004"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  <c r="AE426" s="108"/>
      <c r="AF426" s="108"/>
      <c r="AG426" s="108"/>
      <c r="AH426" s="108"/>
    </row>
    <row r="427" spans="7:34" x14ac:dyDescent="0.55000000000000004"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  <c r="AE427" s="108"/>
      <c r="AF427" s="108"/>
      <c r="AG427" s="108"/>
      <c r="AH427" s="108"/>
    </row>
    <row r="428" spans="7:34" x14ac:dyDescent="0.55000000000000004"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  <c r="AD428" s="108"/>
      <c r="AE428" s="108"/>
      <c r="AF428" s="108"/>
      <c r="AG428" s="108"/>
      <c r="AH428" s="108"/>
    </row>
    <row r="429" spans="7:34" x14ac:dyDescent="0.55000000000000004"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08"/>
      <c r="AD429" s="108"/>
      <c r="AE429" s="108"/>
      <c r="AF429" s="108"/>
      <c r="AG429" s="108"/>
      <c r="AH429" s="108"/>
    </row>
    <row r="430" spans="7:34" x14ac:dyDescent="0.55000000000000004"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  <c r="AE430" s="108"/>
      <c r="AF430" s="108"/>
      <c r="AG430" s="108"/>
      <c r="AH430" s="108"/>
    </row>
    <row r="431" spans="7:34" x14ac:dyDescent="0.55000000000000004"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8"/>
      <c r="AD431" s="108"/>
      <c r="AE431" s="108"/>
      <c r="AF431" s="108"/>
      <c r="AG431" s="108"/>
      <c r="AH431" s="108"/>
    </row>
    <row r="432" spans="7:34" x14ac:dyDescent="0.55000000000000004"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  <c r="AE432" s="108"/>
      <c r="AF432" s="108"/>
      <c r="AG432" s="108"/>
      <c r="AH432" s="108"/>
    </row>
    <row r="433" spans="7:34" x14ac:dyDescent="0.55000000000000004"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08"/>
      <c r="AD433" s="108"/>
      <c r="AE433" s="108"/>
      <c r="AF433" s="108"/>
      <c r="AG433" s="108"/>
      <c r="AH433" s="108"/>
    </row>
    <row r="434" spans="7:34" x14ac:dyDescent="0.55000000000000004"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  <c r="AE434" s="108"/>
      <c r="AF434" s="108"/>
      <c r="AG434" s="108"/>
      <c r="AH434" s="108"/>
    </row>
    <row r="435" spans="7:34" x14ac:dyDescent="0.55000000000000004"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  <c r="AA435" s="108"/>
      <c r="AB435" s="108"/>
      <c r="AC435" s="108"/>
      <c r="AD435" s="108"/>
      <c r="AE435" s="108"/>
      <c r="AF435" s="108"/>
      <c r="AG435" s="108"/>
      <c r="AH435" s="108"/>
    </row>
    <row r="436" spans="7:34" x14ac:dyDescent="0.55000000000000004"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  <c r="AE436" s="108"/>
      <c r="AF436" s="108"/>
      <c r="AG436" s="108"/>
      <c r="AH436" s="108"/>
    </row>
    <row r="437" spans="7:34" x14ac:dyDescent="0.55000000000000004"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  <c r="AE437" s="108"/>
      <c r="AF437" s="108"/>
      <c r="AG437" s="108"/>
      <c r="AH437" s="108"/>
    </row>
    <row r="438" spans="7:34" x14ac:dyDescent="0.55000000000000004"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  <c r="AE438" s="108"/>
      <c r="AF438" s="108"/>
      <c r="AG438" s="108"/>
      <c r="AH438" s="108"/>
    </row>
    <row r="439" spans="7:34" x14ac:dyDescent="0.55000000000000004"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  <c r="AA439" s="108"/>
      <c r="AB439" s="108"/>
      <c r="AC439" s="108"/>
      <c r="AD439" s="108"/>
      <c r="AE439" s="108"/>
      <c r="AF439" s="108"/>
      <c r="AG439" s="108"/>
      <c r="AH439" s="108"/>
    </row>
    <row r="440" spans="7:34" x14ac:dyDescent="0.55000000000000004"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  <c r="AA440" s="108"/>
      <c r="AB440" s="108"/>
      <c r="AC440" s="108"/>
      <c r="AD440" s="108"/>
      <c r="AE440" s="108"/>
      <c r="AF440" s="108"/>
      <c r="AG440" s="108"/>
      <c r="AH440" s="108"/>
    </row>
    <row r="441" spans="7:34" x14ac:dyDescent="0.55000000000000004"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  <c r="AE441" s="108"/>
      <c r="AF441" s="108"/>
      <c r="AG441" s="108"/>
      <c r="AH441" s="108"/>
    </row>
    <row r="442" spans="7:34" x14ac:dyDescent="0.55000000000000004"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  <c r="AE442" s="108"/>
      <c r="AF442" s="108"/>
      <c r="AG442" s="108"/>
      <c r="AH442" s="108"/>
    </row>
    <row r="443" spans="7:34" x14ac:dyDescent="0.55000000000000004"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108"/>
      <c r="AD443" s="108"/>
      <c r="AE443" s="108"/>
      <c r="AF443" s="108"/>
      <c r="AG443" s="108"/>
      <c r="AH443" s="108"/>
    </row>
    <row r="444" spans="7:34" x14ac:dyDescent="0.55000000000000004"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  <c r="AE444" s="108"/>
      <c r="AF444" s="108"/>
      <c r="AG444" s="108"/>
      <c r="AH444" s="108"/>
    </row>
    <row r="445" spans="7:34" x14ac:dyDescent="0.55000000000000004"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  <c r="AE445" s="108"/>
      <c r="AF445" s="108"/>
      <c r="AG445" s="108"/>
      <c r="AH445" s="108"/>
    </row>
    <row r="446" spans="7:34" x14ac:dyDescent="0.55000000000000004"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  <c r="AE446" s="108"/>
      <c r="AF446" s="108"/>
      <c r="AG446" s="108"/>
      <c r="AH446" s="108"/>
    </row>
    <row r="447" spans="7:34" x14ac:dyDescent="0.55000000000000004"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08"/>
      <c r="AD447" s="108"/>
      <c r="AE447" s="108"/>
      <c r="AF447" s="108"/>
      <c r="AG447" s="108"/>
      <c r="AH447" s="108"/>
    </row>
    <row r="448" spans="7:34" x14ac:dyDescent="0.55000000000000004"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08"/>
      <c r="AD448" s="108"/>
      <c r="AE448" s="108"/>
      <c r="AF448" s="108"/>
      <c r="AG448" s="108"/>
      <c r="AH448" s="108"/>
    </row>
    <row r="449" spans="7:34" x14ac:dyDescent="0.55000000000000004"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  <c r="AE449" s="108"/>
      <c r="AF449" s="108"/>
      <c r="AG449" s="108"/>
      <c r="AH449" s="108"/>
    </row>
    <row r="450" spans="7:34" x14ac:dyDescent="0.55000000000000004"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  <c r="AE450" s="108"/>
      <c r="AF450" s="108"/>
      <c r="AG450" s="108"/>
      <c r="AH450" s="108"/>
    </row>
    <row r="451" spans="7:34" x14ac:dyDescent="0.55000000000000004"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  <c r="AE451" s="108"/>
      <c r="AF451" s="108"/>
      <c r="AG451" s="108"/>
      <c r="AH451" s="108"/>
    </row>
    <row r="452" spans="7:34" x14ac:dyDescent="0.55000000000000004"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  <c r="AE452" s="108"/>
      <c r="AF452" s="108"/>
      <c r="AG452" s="108"/>
      <c r="AH452" s="108"/>
    </row>
    <row r="453" spans="7:34" x14ac:dyDescent="0.55000000000000004"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  <c r="AE453" s="108"/>
      <c r="AF453" s="108"/>
      <c r="AG453" s="108"/>
      <c r="AH453" s="108"/>
    </row>
    <row r="454" spans="7:34" x14ac:dyDescent="0.55000000000000004"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  <c r="AE454" s="108"/>
      <c r="AF454" s="108"/>
      <c r="AG454" s="108"/>
      <c r="AH454" s="108"/>
    </row>
    <row r="455" spans="7:34" x14ac:dyDescent="0.55000000000000004"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  <c r="AA455" s="108"/>
      <c r="AB455" s="108"/>
      <c r="AC455" s="108"/>
      <c r="AD455" s="108"/>
      <c r="AE455" s="108"/>
      <c r="AF455" s="108"/>
      <c r="AG455" s="108"/>
      <c r="AH455" s="108"/>
    </row>
    <row r="456" spans="7:34" x14ac:dyDescent="0.55000000000000004"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  <c r="AE456" s="108"/>
      <c r="AF456" s="108"/>
      <c r="AG456" s="108"/>
      <c r="AH456" s="108"/>
    </row>
    <row r="457" spans="7:34" x14ac:dyDescent="0.55000000000000004"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8"/>
      <c r="AD457" s="108"/>
      <c r="AE457" s="108"/>
      <c r="AF457" s="108"/>
      <c r="AG457" s="108"/>
      <c r="AH457" s="108"/>
    </row>
    <row r="458" spans="7:34" x14ac:dyDescent="0.55000000000000004"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  <c r="AE458" s="108"/>
      <c r="AF458" s="108"/>
      <c r="AG458" s="108"/>
      <c r="AH458" s="108"/>
    </row>
    <row r="459" spans="7:34" x14ac:dyDescent="0.55000000000000004"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  <c r="AE459" s="108"/>
      <c r="AF459" s="108"/>
      <c r="AG459" s="108"/>
      <c r="AH459" s="108"/>
    </row>
    <row r="460" spans="7:34" x14ac:dyDescent="0.55000000000000004"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08"/>
      <c r="AD460" s="108"/>
      <c r="AE460" s="108"/>
      <c r="AF460" s="108"/>
      <c r="AG460" s="108"/>
      <c r="AH460" s="108"/>
    </row>
    <row r="461" spans="7:34" x14ac:dyDescent="0.55000000000000004"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  <c r="AA461" s="108"/>
      <c r="AB461" s="108"/>
      <c r="AC461" s="108"/>
      <c r="AD461" s="108"/>
      <c r="AE461" s="108"/>
      <c r="AF461" s="108"/>
      <c r="AG461" s="108"/>
      <c r="AH461" s="108"/>
    </row>
    <row r="462" spans="7:34" x14ac:dyDescent="0.55000000000000004"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08"/>
      <c r="AD462" s="108"/>
      <c r="AE462" s="108"/>
      <c r="AF462" s="108"/>
      <c r="AG462" s="108"/>
      <c r="AH462" s="108"/>
    </row>
    <row r="463" spans="7:34" x14ac:dyDescent="0.55000000000000004"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08"/>
      <c r="AD463" s="108"/>
      <c r="AE463" s="108"/>
      <c r="AF463" s="108"/>
      <c r="AG463" s="108"/>
      <c r="AH463" s="108"/>
    </row>
    <row r="464" spans="7:34" x14ac:dyDescent="0.55000000000000004"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08"/>
      <c r="AD464" s="108"/>
      <c r="AE464" s="108"/>
      <c r="AF464" s="108"/>
      <c r="AG464" s="108"/>
      <c r="AH464" s="108"/>
    </row>
    <row r="465" spans="7:34" x14ac:dyDescent="0.55000000000000004"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08"/>
      <c r="AD465" s="108"/>
      <c r="AE465" s="108"/>
      <c r="AF465" s="108"/>
      <c r="AG465" s="108"/>
      <c r="AH465" s="108"/>
    </row>
    <row r="466" spans="7:34" x14ac:dyDescent="0.55000000000000004"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08"/>
      <c r="AD466" s="108"/>
      <c r="AE466" s="108"/>
      <c r="AF466" s="108"/>
      <c r="AG466" s="108"/>
      <c r="AH466" s="108"/>
    </row>
    <row r="467" spans="7:34" x14ac:dyDescent="0.55000000000000004"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  <c r="AA467" s="108"/>
      <c r="AB467" s="108"/>
      <c r="AC467" s="108"/>
      <c r="AD467" s="108"/>
      <c r="AE467" s="108"/>
      <c r="AF467" s="108"/>
      <c r="AG467" s="108"/>
      <c r="AH467" s="108"/>
    </row>
    <row r="468" spans="7:34" x14ac:dyDescent="0.55000000000000004"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08"/>
      <c r="AD468" s="108"/>
      <c r="AE468" s="108"/>
      <c r="AF468" s="108"/>
      <c r="AG468" s="108"/>
      <c r="AH468" s="108"/>
    </row>
    <row r="469" spans="7:34" x14ac:dyDescent="0.55000000000000004"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08"/>
      <c r="AD469" s="108"/>
      <c r="AE469" s="108"/>
      <c r="AF469" s="108"/>
      <c r="AG469" s="108"/>
      <c r="AH469" s="108"/>
    </row>
    <row r="470" spans="7:34" x14ac:dyDescent="0.55000000000000004"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  <c r="AA470" s="108"/>
      <c r="AB470" s="108"/>
      <c r="AC470" s="108"/>
      <c r="AD470" s="108"/>
      <c r="AE470" s="108"/>
      <c r="AF470" s="108"/>
      <c r="AG470" s="108"/>
      <c r="AH470" s="108"/>
    </row>
    <row r="471" spans="7:34" x14ac:dyDescent="0.55000000000000004"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08"/>
      <c r="AD471" s="108"/>
      <c r="AE471" s="108"/>
      <c r="AF471" s="108"/>
      <c r="AG471" s="108"/>
      <c r="AH471" s="108"/>
    </row>
    <row r="472" spans="7:34" x14ac:dyDescent="0.55000000000000004"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B472" s="108"/>
      <c r="AC472" s="108"/>
      <c r="AD472" s="108"/>
      <c r="AE472" s="108"/>
      <c r="AF472" s="108"/>
      <c r="AG472" s="108"/>
      <c r="AH472" s="108"/>
    </row>
    <row r="473" spans="7:34" x14ac:dyDescent="0.55000000000000004"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08"/>
      <c r="AD473" s="108"/>
      <c r="AE473" s="108"/>
      <c r="AF473" s="108"/>
      <c r="AG473" s="108"/>
      <c r="AH473" s="108"/>
    </row>
    <row r="474" spans="7:34" x14ac:dyDescent="0.55000000000000004"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8"/>
      <c r="AD474" s="108"/>
      <c r="AE474" s="108"/>
      <c r="AF474" s="108"/>
      <c r="AG474" s="108"/>
      <c r="AH474" s="108"/>
    </row>
    <row r="475" spans="7:34" x14ac:dyDescent="0.55000000000000004"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  <c r="AA475" s="108"/>
      <c r="AB475" s="108"/>
      <c r="AC475" s="108"/>
      <c r="AD475" s="108"/>
      <c r="AE475" s="108"/>
      <c r="AF475" s="108"/>
      <c r="AG475" s="108"/>
      <c r="AH475" s="108"/>
    </row>
    <row r="476" spans="7:34" x14ac:dyDescent="0.55000000000000004"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  <c r="AA476" s="108"/>
      <c r="AB476" s="108"/>
      <c r="AC476" s="108"/>
      <c r="AD476" s="108"/>
      <c r="AE476" s="108"/>
      <c r="AF476" s="108"/>
      <c r="AG476" s="108"/>
      <c r="AH476" s="108"/>
    </row>
    <row r="477" spans="7:34" x14ac:dyDescent="0.55000000000000004"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  <c r="AA477" s="108"/>
      <c r="AB477" s="108"/>
      <c r="AC477" s="108"/>
      <c r="AD477" s="108"/>
      <c r="AE477" s="108"/>
      <c r="AF477" s="108"/>
      <c r="AG477" s="108"/>
      <c r="AH477" s="108"/>
    </row>
    <row r="478" spans="7:34" x14ac:dyDescent="0.55000000000000004"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  <c r="AA478" s="108"/>
      <c r="AB478" s="108"/>
      <c r="AC478" s="108"/>
      <c r="AD478" s="108"/>
      <c r="AE478" s="108"/>
      <c r="AF478" s="108"/>
      <c r="AG478" s="108"/>
      <c r="AH478" s="108"/>
    </row>
    <row r="479" spans="7:34" x14ac:dyDescent="0.55000000000000004"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08"/>
      <c r="AD479" s="108"/>
      <c r="AE479" s="108"/>
      <c r="AF479" s="108"/>
      <c r="AG479" s="108"/>
      <c r="AH479" s="108"/>
    </row>
    <row r="480" spans="7:34" x14ac:dyDescent="0.55000000000000004"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08"/>
      <c r="AD480" s="108"/>
      <c r="AE480" s="108"/>
      <c r="AF480" s="108"/>
      <c r="AG480" s="108"/>
      <c r="AH480" s="108"/>
    </row>
    <row r="481" spans="7:34" x14ac:dyDescent="0.55000000000000004"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08"/>
      <c r="AD481" s="108"/>
      <c r="AE481" s="108"/>
      <c r="AF481" s="108"/>
      <c r="AG481" s="108"/>
      <c r="AH481" s="108"/>
    </row>
    <row r="482" spans="7:34" x14ac:dyDescent="0.55000000000000004"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08"/>
      <c r="AD482" s="108"/>
      <c r="AE482" s="108"/>
      <c r="AF482" s="108"/>
      <c r="AG482" s="108"/>
      <c r="AH482" s="108"/>
    </row>
    <row r="483" spans="7:34" x14ac:dyDescent="0.55000000000000004"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08"/>
      <c r="AD483" s="108"/>
      <c r="AE483" s="108"/>
      <c r="AF483" s="108"/>
      <c r="AG483" s="108"/>
      <c r="AH483" s="108"/>
    </row>
    <row r="484" spans="7:34" x14ac:dyDescent="0.55000000000000004"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08"/>
      <c r="AD484" s="108"/>
      <c r="AE484" s="108"/>
      <c r="AF484" s="108"/>
      <c r="AG484" s="108"/>
      <c r="AH484" s="108"/>
    </row>
    <row r="485" spans="7:34" x14ac:dyDescent="0.55000000000000004"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  <c r="AA485" s="108"/>
      <c r="AB485" s="108"/>
      <c r="AC485" s="108"/>
      <c r="AD485" s="108"/>
      <c r="AE485" s="108"/>
      <c r="AF485" s="108"/>
      <c r="AG485" s="108"/>
      <c r="AH485" s="108"/>
    </row>
    <row r="486" spans="7:34" x14ac:dyDescent="0.55000000000000004"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08"/>
      <c r="AD486" s="108"/>
      <c r="AE486" s="108"/>
      <c r="AF486" s="108"/>
      <c r="AG486" s="108"/>
      <c r="AH486" s="108"/>
    </row>
    <row r="487" spans="7:34" x14ac:dyDescent="0.55000000000000004"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08"/>
      <c r="AD487" s="108"/>
      <c r="AE487" s="108"/>
      <c r="AF487" s="108"/>
      <c r="AG487" s="108"/>
      <c r="AH487" s="108"/>
    </row>
    <row r="488" spans="7:34" x14ac:dyDescent="0.55000000000000004"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08"/>
      <c r="AD488" s="108"/>
      <c r="AE488" s="108"/>
      <c r="AF488" s="108"/>
      <c r="AG488" s="108"/>
      <c r="AH488" s="108"/>
    </row>
    <row r="489" spans="7:34" x14ac:dyDescent="0.55000000000000004"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08"/>
      <c r="AD489" s="108"/>
      <c r="AE489" s="108"/>
      <c r="AF489" s="108"/>
      <c r="AG489" s="108"/>
      <c r="AH489" s="108"/>
    </row>
    <row r="490" spans="7:34" x14ac:dyDescent="0.55000000000000004"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  <c r="AA490" s="108"/>
      <c r="AB490" s="108"/>
      <c r="AC490" s="108"/>
      <c r="AD490" s="108"/>
      <c r="AE490" s="108"/>
      <c r="AF490" s="108"/>
      <c r="AG490" s="108"/>
      <c r="AH490" s="108"/>
    </row>
    <row r="491" spans="7:34" x14ac:dyDescent="0.55000000000000004"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  <c r="AA491" s="108"/>
      <c r="AB491" s="108"/>
      <c r="AC491" s="108"/>
      <c r="AD491" s="108"/>
      <c r="AE491" s="108"/>
      <c r="AF491" s="108"/>
      <c r="AG491" s="108"/>
      <c r="AH491" s="108"/>
    </row>
    <row r="492" spans="7:34" x14ac:dyDescent="0.55000000000000004"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  <c r="AA492" s="108"/>
      <c r="AB492" s="108"/>
      <c r="AC492" s="108"/>
      <c r="AD492" s="108"/>
      <c r="AE492" s="108"/>
      <c r="AF492" s="108"/>
      <c r="AG492" s="108"/>
      <c r="AH492" s="108"/>
    </row>
    <row r="493" spans="7:34" x14ac:dyDescent="0.55000000000000004"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  <c r="AA493" s="108"/>
      <c r="AB493" s="108"/>
      <c r="AC493" s="108"/>
      <c r="AD493" s="108"/>
      <c r="AE493" s="108"/>
      <c r="AF493" s="108"/>
      <c r="AG493" s="108"/>
      <c r="AH493" s="108"/>
    </row>
    <row r="494" spans="7:34" x14ac:dyDescent="0.55000000000000004"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  <c r="AA494" s="108"/>
      <c r="AB494" s="108"/>
      <c r="AC494" s="108"/>
      <c r="AD494" s="108"/>
      <c r="AE494" s="108"/>
      <c r="AF494" s="108"/>
      <c r="AG494" s="108"/>
      <c r="AH494" s="108"/>
    </row>
    <row r="495" spans="7:34" x14ac:dyDescent="0.55000000000000004"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  <c r="AA495" s="108"/>
      <c r="AB495" s="108"/>
      <c r="AC495" s="108"/>
      <c r="AD495" s="108"/>
      <c r="AE495" s="108"/>
      <c r="AF495" s="108"/>
      <c r="AG495" s="108"/>
      <c r="AH495" s="108"/>
    </row>
    <row r="496" spans="7:34" x14ac:dyDescent="0.55000000000000004"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08"/>
      <c r="AD496" s="108"/>
      <c r="AE496" s="108"/>
      <c r="AF496" s="108"/>
      <c r="AG496" s="108"/>
      <c r="AH496" s="108"/>
    </row>
    <row r="497" spans="7:34" x14ac:dyDescent="0.55000000000000004"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08"/>
      <c r="AD497" s="108"/>
      <c r="AE497" s="108"/>
      <c r="AF497" s="108"/>
      <c r="AG497" s="108"/>
      <c r="AH497" s="108"/>
    </row>
    <row r="498" spans="7:34" x14ac:dyDescent="0.55000000000000004"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8"/>
      <c r="AD498" s="108"/>
      <c r="AE498" s="108"/>
      <c r="AF498" s="108"/>
      <c r="AG498" s="108"/>
      <c r="AH498" s="108"/>
    </row>
    <row r="499" spans="7:34" x14ac:dyDescent="0.55000000000000004"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08"/>
      <c r="AD499" s="108"/>
      <c r="AE499" s="108"/>
      <c r="AF499" s="108"/>
      <c r="AG499" s="108"/>
      <c r="AH499" s="108"/>
    </row>
    <row r="500" spans="7:34" x14ac:dyDescent="0.55000000000000004"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  <c r="AA500" s="108"/>
      <c r="AB500" s="108"/>
      <c r="AC500" s="108"/>
      <c r="AD500" s="108"/>
      <c r="AE500" s="108"/>
      <c r="AF500" s="108"/>
      <c r="AG500" s="108"/>
      <c r="AH500" s="108"/>
    </row>
    <row r="501" spans="7:34" x14ac:dyDescent="0.55000000000000004"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08"/>
      <c r="AD501" s="108"/>
      <c r="AE501" s="108"/>
      <c r="AF501" s="108"/>
      <c r="AG501" s="108"/>
      <c r="AH501" s="108"/>
    </row>
    <row r="502" spans="7:34" x14ac:dyDescent="0.55000000000000004"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08"/>
      <c r="AD502" s="108"/>
      <c r="AE502" s="108"/>
      <c r="AF502" s="108"/>
      <c r="AG502" s="108"/>
      <c r="AH502" s="108"/>
    </row>
    <row r="503" spans="7:34" x14ac:dyDescent="0.55000000000000004"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08"/>
      <c r="AD503" s="108"/>
      <c r="AE503" s="108"/>
      <c r="AF503" s="108"/>
      <c r="AG503" s="108"/>
      <c r="AH503" s="108"/>
    </row>
    <row r="504" spans="7:34" x14ac:dyDescent="0.55000000000000004"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  <c r="AA504" s="108"/>
      <c r="AB504" s="108"/>
      <c r="AC504" s="108"/>
      <c r="AD504" s="108"/>
      <c r="AE504" s="108"/>
      <c r="AF504" s="108"/>
      <c r="AG504" s="108"/>
      <c r="AH504" s="108"/>
    </row>
    <row r="505" spans="7:34" x14ac:dyDescent="0.55000000000000004"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08"/>
      <c r="AD505" s="108"/>
      <c r="AE505" s="108"/>
      <c r="AF505" s="108"/>
      <c r="AG505" s="108"/>
      <c r="AH505" s="108"/>
    </row>
    <row r="506" spans="7:34" x14ac:dyDescent="0.55000000000000004"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08"/>
      <c r="AD506" s="108"/>
      <c r="AE506" s="108"/>
      <c r="AF506" s="108"/>
      <c r="AG506" s="108"/>
      <c r="AH506" s="108"/>
    </row>
    <row r="507" spans="7:34" x14ac:dyDescent="0.55000000000000004"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8"/>
      <c r="AD507" s="108"/>
      <c r="AE507" s="108"/>
      <c r="AF507" s="108"/>
      <c r="AG507" s="108"/>
      <c r="AH507" s="108"/>
    </row>
    <row r="508" spans="7:34" x14ac:dyDescent="0.55000000000000004"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08"/>
      <c r="AD508" s="108"/>
      <c r="AE508" s="108"/>
      <c r="AF508" s="108"/>
      <c r="AG508" s="108"/>
      <c r="AH508" s="108"/>
    </row>
    <row r="509" spans="7:34" x14ac:dyDescent="0.55000000000000004"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  <c r="AD509" s="108"/>
      <c r="AE509" s="108"/>
      <c r="AF509" s="108"/>
      <c r="AG509" s="108"/>
      <c r="AH509" s="108"/>
    </row>
    <row r="510" spans="7:34" x14ac:dyDescent="0.55000000000000004"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  <c r="AA510" s="108"/>
      <c r="AB510" s="108"/>
      <c r="AC510" s="108"/>
      <c r="AD510" s="108"/>
      <c r="AE510" s="108"/>
      <c r="AF510" s="108"/>
      <c r="AG510" s="108"/>
      <c r="AH510" s="108"/>
    </row>
    <row r="511" spans="7:34" x14ac:dyDescent="0.55000000000000004"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08"/>
      <c r="AD511" s="108"/>
      <c r="AE511" s="108"/>
      <c r="AF511" s="108"/>
      <c r="AG511" s="108"/>
      <c r="AH511" s="108"/>
    </row>
    <row r="512" spans="7:34" x14ac:dyDescent="0.55000000000000004"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08"/>
      <c r="AD512" s="108"/>
      <c r="AE512" s="108"/>
      <c r="AF512" s="108"/>
      <c r="AG512" s="108"/>
      <c r="AH512" s="108"/>
    </row>
    <row r="513" spans="7:34" x14ac:dyDescent="0.55000000000000004"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08"/>
      <c r="AD513" s="108"/>
      <c r="AE513" s="108"/>
      <c r="AF513" s="108"/>
      <c r="AG513" s="108"/>
      <c r="AH513" s="108"/>
    </row>
    <row r="514" spans="7:34" x14ac:dyDescent="0.55000000000000004"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08"/>
      <c r="AD514" s="108"/>
      <c r="AE514" s="108"/>
      <c r="AF514" s="108"/>
      <c r="AG514" s="108"/>
      <c r="AH514" s="108"/>
    </row>
    <row r="515" spans="7:34" x14ac:dyDescent="0.55000000000000004"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  <c r="AA515" s="108"/>
      <c r="AB515" s="108"/>
      <c r="AC515" s="108"/>
      <c r="AD515" s="108"/>
      <c r="AE515" s="108"/>
      <c r="AF515" s="108"/>
      <c r="AG515" s="108"/>
      <c r="AH515" s="108"/>
    </row>
    <row r="516" spans="7:34" x14ac:dyDescent="0.55000000000000004"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  <c r="AA516" s="108"/>
      <c r="AB516" s="108"/>
      <c r="AC516" s="108"/>
      <c r="AD516" s="108"/>
      <c r="AE516" s="108"/>
      <c r="AF516" s="108"/>
      <c r="AG516" s="108"/>
      <c r="AH516" s="108"/>
    </row>
    <row r="517" spans="7:34" x14ac:dyDescent="0.55000000000000004"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08"/>
      <c r="AD517" s="108"/>
      <c r="AE517" s="108"/>
      <c r="AF517" s="108"/>
      <c r="AG517" s="108"/>
      <c r="AH517" s="108"/>
    </row>
    <row r="518" spans="7:34" x14ac:dyDescent="0.55000000000000004"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  <c r="AD518" s="108"/>
      <c r="AE518" s="108"/>
      <c r="AF518" s="108"/>
      <c r="AG518" s="108"/>
      <c r="AH518" s="108"/>
    </row>
    <row r="519" spans="7:34" x14ac:dyDescent="0.55000000000000004"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08"/>
      <c r="AD519" s="108"/>
      <c r="AE519" s="108"/>
      <c r="AF519" s="108"/>
      <c r="AG519" s="108"/>
      <c r="AH519" s="108"/>
    </row>
    <row r="520" spans="7:34" x14ac:dyDescent="0.55000000000000004"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  <c r="AD520" s="108"/>
      <c r="AE520" s="108"/>
      <c r="AF520" s="108"/>
      <c r="AG520" s="108"/>
      <c r="AH520" s="108"/>
    </row>
    <row r="521" spans="7:34" x14ac:dyDescent="0.55000000000000004"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  <c r="AA521" s="108"/>
      <c r="AB521" s="108"/>
      <c r="AC521" s="108"/>
      <c r="AD521" s="108"/>
      <c r="AE521" s="108"/>
      <c r="AF521" s="108"/>
      <c r="AG521" s="108"/>
      <c r="AH521" s="108"/>
    </row>
    <row r="522" spans="7:34" x14ac:dyDescent="0.55000000000000004"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  <c r="AD522" s="108"/>
      <c r="AE522" s="108"/>
      <c r="AF522" s="108"/>
      <c r="AG522" s="108"/>
      <c r="AH522" s="108"/>
    </row>
    <row r="523" spans="7:34" x14ac:dyDescent="0.55000000000000004"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  <c r="AD523" s="108"/>
      <c r="AE523" s="108"/>
      <c r="AF523" s="108"/>
      <c r="AG523" s="108"/>
      <c r="AH523" s="108"/>
    </row>
    <row r="524" spans="7:34" x14ac:dyDescent="0.55000000000000004"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  <c r="AA524" s="108"/>
      <c r="AB524" s="108"/>
      <c r="AC524" s="108"/>
      <c r="AD524" s="108"/>
      <c r="AE524" s="108"/>
      <c r="AF524" s="108"/>
      <c r="AG524" s="108"/>
      <c r="AH524" s="108"/>
    </row>
    <row r="525" spans="7:34" x14ac:dyDescent="0.55000000000000004"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  <c r="AA525" s="108"/>
      <c r="AB525" s="108"/>
      <c r="AC525" s="108"/>
      <c r="AD525" s="108"/>
      <c r="AE525" s="108"/>
      <c r="AF525" s="108"/>
      <c r="AG525" s="108"/>
      <c r="AH525" s="108"/>
    </row>
    <row r="526" spans="7:34" x14ac:dyDescent="0.55000000000000004"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08"/>
      <c r="AD526" s="108"/>
      <c r="AE526" s="108"/>
      <c r="AF526" s="108"/>
      <c r="AG526" s="108"/>
      <c r="AH526" s="108"/>
    </row>
    <row r="527" spans="7:34" x14ac:dyDescent="0.55000000000000004"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  <c r="AA527" s="108"/>
      <c r="AB527" s="108"/>
      <c r="AC527" s="108"/>
      <c r="AD527" s="108"/>
      <c r="AE527" s="108"/>
      <c r="AF527" s="108"/>
      <c r="AG527" s="108"/>
      <c r="AH527" s="108"/>
    </row>
    <row r="528" spans="7:34" x14ac:dyDescent="0.55000000000000004"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08"/>
      <c r="AD528" s="108"/>
      <c r="AE528" s="108"/>
      <c r="AF528" s="108"/>
      <c r="AG528" s="108"/>
      <c r="AH528" s="108"/>
    </row>
    <row r="529" spans="7:34" x14ac:dyDescent="0.55000000000000004"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08"/>
      <c r="AD529" s="108"/>
      <c r="AE529" s="108"/>
      <c r="AF529" s="108"/>
      <c r="AG529" s="108"/>
      <c r="AH529" s="108"/>
    </row>
    <row r="530" spans="7:34" x14ac:dyDescent="0.55000000000000004"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08"/>
      <c r="AD530" s="108"/>
      <c r="AE530" s="108"/>
      <c r="AF530" s="108"/>
      <c r="AG530" s="108"/>
      <c r="AH530" s="108"/>
    </row>
    <row r="531" spans="7:34" x14ac:dyDescent="0.55000000000000004"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  <c r="AA531" s="108"/>
      <c r="AB531" s="108"/>
      <c r="AC531" s="108"/>
      <c r="AD531" s="108"/>
      <c r="AE531" s="108"/>
      <c r="AF531" s="108"/>
      <c r="AG531" s="108"/>
      <c r="AH531" s="108"/>
    </row>
    <row r="532" spans="7:34" x14ac:dyDescent="0.55000000000000004"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08"/>
      <c r="AD532" s="108"/>
      <c r="AE532" s="108"/>
      <c r="AF532" s="108"/>
      <c r="AG532" s="108"/>
      <c r="AH532" s="108"/>
    </row>
    <row r="533" spans="7:34" x14ac:dyDescent="0.55000000000000004"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08"/>
      <c r="AD533" s="108"/>
      <c r="AE533" s="108"/>
      <c r="AF533" s="108"/>
      <c r="AG533" s="108"/>
      <c r="AH533" s="108"/>
    </row>
    <row r="534" spans="7:34" x14ac:dyDescent="0.55000000000000004"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08"/>
      <c r="AD534" s="108"/>
      <c r="AE534" s="108"/>
      <c r="AF534" s="108"/>
      <c r="AG534" s="108"/>
      <c r="AH534" s="108"/>
    </row>
    <row r="535" spans="7:34" x14ac:dyDescent="0.55000000000000004"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  <c r="AD535" s="108"/>
      <c r="AE535" s="108"/>
      <c r="AF535" s="108"/>
      <c r="AG535" s="108"/>
      <c r="AH535" s="108"/>
    </row>
    <row r="536" spans="7:34" x14ac:dyDescent="0.55000000000000004"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08"/>
      <c r="AD536" s="108"/>
      <c r="AE536" s="108"/>
      <c r="AF536" s="108"/>
      <c r="AG536" s="108"/>
      <c r="AH536" s="108"/>
    </row>
    <row r="537" spans="7:34" x14ac:dyDescent="0.55000000000000004"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  <c r="AA537" s="108"/>
      <c r="AB537" s="108"/>
      <c r="AC537" s="108"/>
      <c r="AD537" s="108"/>
      <c r="AE537" s="108"/>
      <c r="AF537" s="108"/>
      <c r="AG537" s="108"/>
      <c r="AH537" s="108"/>
    </row>
    <row r="538" spans="7:34" x14ac:dyDescent="0.55000000000000004"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08"/>
      <c r="AD538" s="108"/>
      <c r="AE538" s="108"/>
      <c r="AF538" s="108"/>
      <c r="AG538" s="108"/>
      <c r="AH538" s="108"/>
    </row>
    <row r="539" spans="7:34" x14ac:dyDescent="0.55000000000000004"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8"/>
      <c r="AD539" s="108"/>
      <c r="AE539" s="108"/>
      <c r="AF539" s="108"/>
      <c r="AG539" s="108"/>
      <c r="AH539" s="108"/>
    </row>
    <row r="540" spans="7:34" x14ac:dyDescent="0.55000000000000004"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  <c r="AD540" s="108"/>
      <c r="AE540" s="108"/>
      <c r="AF540" s="108"/>
      <c r="AG540" s="108"/>
      <c r="AH540" s="108"/>
    </row>
    <row r="541" spans="7:34" x14ac:dyDescent="0.55000000000000004"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  <c r="AA541" s="108"/>
      <c r="AB541" s="108"/>
      <c r="AC541" s="108"/>
      <c r="AD541" s="108"/>
      <c r="AE541" s="108"/>
      <c r="AF541" s="108"/>
      <c r="AG541" s="108"/>
      <c r="AH541" s="108"/>
    </row>
    <row r="542" spans="7:34" x14ac:dyDescent="0.55000000000000004"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  <c r="AA542" s="108"/>
      <c r="AB542" s="108"/>
      <c r="AC542" s="108"/>
      <c r="AD542" s="108"/>
      <c r="AE542" s="108"/>
      <c r="AF542" s="108"/>
      <c r="AG542" s="108"/>
      <c r="AH542" s="108"/>
    </row>
    <row r="543" spans="7:34" x14ac:dyDescent="0.55000000000000004"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  <c r="AD543" s="108"/>
      <c r="AE543" s="108"/>
      <c r="AF543" s="108"/>
      <c r="AG543" s="108"/>
      <c r="AH543" s="108"/>
    </row>
    <row r="544" spans="7:34" x14ac:dyDescent="0.55000000000000004"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08"/>
      <c r="AD544" s="108"/>
      <c r="AE544" s="108"/>
      <c r="AF544" s="108"/>
      <c r="AG544" s="108"/>
      <c r="AH544" s="108"/>
    </row>
    <row r="545" spans="7:34" x14ac:dyDescent="0.55000000000000004"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08"/>
      <c r="AD545" s="108"/>
      <c r="AE545" s="108"/>
      <c r="AF545" s="108"/>
      <c r="AG545" s="108"/>
      <c r="AH545" s="108"/>
    </row>
    <row r="546" spans="7:34" x14ac:dyDescent="0.55000000000000004"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  <c r="AA546" s="108"/>
      <c r="AB546" s="108"/>
      <c r="AC546" s="108"/>
      <c r="AD546" s="108"/>
      <c r="AE546" s="108"/>
      <c r="AF546" s="108"/>
      <c r="AG546" s="108"/>
      <c r="AH546" s="108"/>
    </row>
    <row r="547" spans="7:34" x14ac:dyDescent="0.55000000000000004"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08"/>
      <c r="AD547" s="108"/>
      <c r="AE547" s="108"/>
      <c r="AF547" s="108"/>
      <c r="AG547" s="108"/>
      <c r="AH547" s="108"/>
    </row>
    <row r="548" spans="7:34" x14ac:dyDescent="0.55000000000000004"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08"/>
      <c r="AD548" s="108"/>
      <c r="AE548" s="108"/>
      <c r="AF548" s="108"/>
      <c r="AG548" s="108"/>
      <c r="AH548" s="108"/>
    </row>
    <row r="549" spans="7:34" x14ac:dyDescent="0.55000000000000004"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  <c r="AA549" s="108"/>
      <c r="AB549" s="108"/>
      <c r="AC549" s="108"/>
      <c r="AD549" s="108"/>
      <c r="AE549" s="108"/>
      <c r="AF549" s="108"/>
      <c r="AG549" s="108"/>
      <c r="AH549" s="108"/>
    </row>
    <row r="550" spans="7:34" x14ac:dyDescent="0.55000000000000004"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  <c r="AA550" s="108"/>
      <c r="AB550" s="108"/>
      <c r="AC550" s="108"/>
      <c r="AD550" s="108"/>
      <c r="AE550" s="108"/>
      <c r="AF550" s="108"/>
      <c r="AG550" s="108"/>
      <c r="AH550" s="108"/>
    </row>
    <row r="551" spans="7:34" x14ac:dyDescent="0.55000000000000004"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08"/>
      <c r="AD551" s="108"/>
      <c r="AE551" s="108"/>
      <c r="AF551" s="108"/>
      <c r="AG551" s="108"/>
      <c r="AH551" s="108"/>
    </row>
    <row r="552" spans="7:34" x14ac:dyDescent="0.55000000000000004"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08"/>
      <c r="AD552" s="108"/>
      <c r="AE552" s="108"/>
      <c r="AF552" s="108"/>
      <c r="AG552" s="108"/>
      <c r="AH552" s="108"/>
    </row>
    <row r="553" spans="7:34" x14ac:dyDescent="0.55000000000000004"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  <c r="AA553" s="108"/>
      <c r="AB553" s="108"/>
      <c r="AC553" s="108"/>
      <c r="AD553" s="108"/>
      <c r="AE553" s="108"/>
      <c r="AF553" s="108"/>
      <c r="AG553" s="108"/>
      <c r="AH553" s="108"/>
    </row>
    <row r="554" spans="7:34" x14ac:dyDescent="0.55000000000000004"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  <c r="AA554" s="108"/>
      <c r="AB554" s="108"/>
      <c r="AC554" s="108"/>
      <c r="AD554" s="108"/>
      <c r="AE554" s="108"/>
      <c r="AF554" s="108"/>
      <c r="AG554" s="108"/>
      <c r="AH554" s="108"/>
    </row>
    <row r="555" spans="7:34" x14ac:dyDescent="0.55000000000000004"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08"/>
      <c r="AD555" s="108"/>
      <c r="AE555" s="108"/>
      <c r="AF555" s="108"/>
      <c r="AG555" s="108"/>
      <c r="AH555" s="108"/>
    </row>
    <row r="556" spans="7:34" x14ac:dyDescent="0.55000000000000004"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  <c r="AA556" s="108"/>
      <c r="AB556" s="108"/>
      <c r="AC556" s="108"/>
      <c r="AD556" s="108"/>
      <c r="AE556" s="108"/>
      <c r="AF556" s="108"/>
      <c r="AG556" s="108"/>
      <c r="AH556" s="108"/>
    </row>
    <row r="557" spans="7:34" x14ac:dyDescent="0.55000000000000004"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08"/>
      <c r="AD557" s="108"/>
      <c r="AE557" s="108"/>
      <c r="AF557" s="108"/>
      <c r="AG557" s="108"/>
      <c r="AH557" s="108"/>
    </row>
    <row r="558" spans="7:34" x14ac:dyDescent="0.55000000000000004"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8"/>
      <c r="AD558" s="108"/>
      <c r="AE558" s="108"/>
      <c r="AF558" s="108"/>
      <c r="AG558" s="108"/>
      <c r="AH558" s="108"/>
    </row>
    <row r="559" spans="7:34" x14ac:dyDescent="0.55000000000000004"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  <c r="AA559" s="108"/>
      <c r="AB559" s="108"/>
      <c r="AC559" s="108"/>
      <c r="AD559" s="108"/>
      <c r="AE559" s="108"/>
      <c r="AF559" s="108"/>
      <c r="AG559" s="108"/>
      <c r="AH559" s="108"/>
    </row>
    <row r="560" spans="7:34" x14ac:dyDescent="0.55000000000000004"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8"/>
      <c r="AD560" s="108"/>
      <c r="AE560" s="108"/>
      <c r="AF560" s="108"/>
      <c r="AG560" s="108"/>
      <c r="AH560" s="108"/>
    </row>
    <row r="561" spans="7:34" x14ac:dyDescent="0.55000000000000004"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  <c r="AA561" s="108"/>
      <c r="AB561" s="108"/>
      <c r="AC561" s="108"/>
      <c r="AD561" s="108"/>
      <c r="AE561" s="108"/>
      <c r="AF561" s="108"/>
      <c r="AG561" s="108"/>
      <c r="AH561" s="108"/>
    </row>
    <row r="562" spans="7:34" x14ac:dyDescent="0.55000000000000004"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  <c r="AA562" s="108"/>
      <c r="AB562" s="108"/>
      <c r="AC562" s="108"/>
      <c r="AD562" s="108"/>
      <c r="AE562" s="108"/>
      <c r="AF562" s="108"/>
      <c r="AG562" s="108"/>
      <c r="AH562" s="108"/>
    </row>
    <row r="563" spans="7:34" x14ac:dyDescent="0.55000000000000004"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  <c r="AA563" s="108"/>
      <c r="AB563" s="108"/>
      <c r="AC563" s="108"/>
      <c r="AD563" s="108"/>
      <c r="AE563" s="108"/>
      <c r="AF563" s="108"/>
      <c r="AG563" s="108"/>
      <c r="AH563" s="108"/>
    </row>
    <row r="564" spans="7:34" x14ac:dyDescent="0.55000000000000004"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8"/>
      <c r="AD564" s="108"/>
      <c r="AE564" s="108"/>
      <c r="AF564" s="108"/>
      <c r="AG564" s="108"/>
      <c r="AH564" s="108"/>
    </row>
    <row r="565" spans="7:34" x14ac:dyDescent="0.55000000000000004"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08"/>
      <c r="AD565" s="108"/>
      <c r="AE565" s="108"/>
      <c r="AF565" s="108"/>
      <c r="AG565" s="108"/>
      <c r="AH565" s="108"/>
    </row>
    <row r="566" spans="7:34" x14ac:dyDescent="0.55000000000000004"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08"/>
      <c r="AD566" s="108"/>
      <c r="AE566" s="108"/>
      <c r="AF566" s="108"/>
      <c r="AG566" s="108"/>
      <c r="AH566" s="108"/>
    </row>
    <row r="567" spans="7:34" x14ac:dyDescent="0.55000000000000004"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  <c r="AA567" s="108"/>
      <c r="AB567" s="108"/>
      <c r="AC567" s="108"/>
      <c r="AD567" s="108"/>
      <c r="AE567" s="108"/>
      <c r="AF567" s="108"/>
      <c r="AG567" s="108"/>
      <c r="AH567" s="108"/>
    </row>
    <row r="568" spans="7:34" x14ac:dyDescent="0.55000000000000004"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8"/>
      <c r="AD568" s="108"/>
      <c r="AE568" s="108"/>
      <c r="AF568" s="108"/>
      <c r="AG568" s="108"/>
      <c r="AH568" s="108"/>
    </row>
    <row r="569" spans="7:34" x14ac:dyDescent="0.55000000000000004"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  <c r="AA569" s="108"/>
      <c r="AB569" s="108"/>
      <c r="AC569" s="108"/>
      <c r="AD569" s="108"/>
      <c r="AE569" s="108"/>
      <c r="AF569" s="108"/>
      <c r="AG569" s="108"/>
      <c r="AH569" s="108"/>
    </row>
    <row r="570" spans="7:34" x14ac:dyDescent="0.55000000000000004"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08"/>
      <c r="AD570" s="108"/>
      <c r="AE570" s="108"/>
      <c r="AF570" s="108"/>
      <c r="AG570" s="108"/>
      <c r="AH570" s="108"/>
    </row>
    <row r="571" spans="7:34" x14ac:dyDescent="0.55000000000000004"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8"/>
      <c r="AD571" s="108"/>
      <c r="AE571" s="108"/>
      <c r="AF571" s="108"/>
      <c r="AG571" s="108"/>
      <c r="AH571" s="108"/>
    </row>
    <row r="572" spans="7:34" x14ac:dyDescent="0.55000000000000004"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8"/>
      <c r="AD572" s="108"/>
      <c r="AE572" s="108"/>
      <c r="AF572" s="108"/>
      <c r="AG572" s="108"/>
      <c r="AH572" s="108"/>
    </row>
    <row r="573" spans="7:34" x14ac:dyDescent="0.55000000000000004"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  <c r="AA573" s="108"/>
      <c r="AB573" s="108"/>
      <c r="AC573" s="108"/>
      <c r="AD573" s="108"/>
      <c r="AE573" s="108"/>
      <c r="AF573" s="108"/>
      <c r="AG573" s="108"/>
      <c r="AH573" s="108"/>
    </row>
    <row r="574" spans="7:34" x14ac:dyDescent="0.55000000000000004"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  <c r="AA574" s="108"/>
      <c r="AB574" s="108"/>
      <c r="AC574" s="108"/>
      <c r="AD574" s="108"/>
      <c r="AE574" s="108"/>
      <c r="AF574" s="108"/>
      <c r="AG574" s="108"/>
      <c r="AH574" s="108"/>
    </row>
    <row r="575" spans="7:34" x14ac:dyDescent="0.55000000000000004"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8"/>
      <c r="AD575" s="108"/>
      <c r="AE575" s="108"/>
      <c r="AF575" s="108"/>
      <c r="AG575" s="108"/>
      <c r="AH575" s="108"/>
    </row>
    <row r="576" spans="7:34" x14ac:dyDescent="0.55000000000000004"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8"/>
      <c r="AD576" s="108"/>
      <c r="AE576" s="108"/>
      <c r="AF576" s="108"/>
      <c r="AG576" s="108"/>
      <c r="AH576" s="108"/>
    </row>
    <row r="577" spans="7:34" x14ac:dyDescent="0.55000000000000004"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8"/>
      <c r="AD577" s="108"/>
      <c r="AE577" s="108"/>
      <c r="AF577" s="108"/>
      <c r="AG577" s="108"/>
      <c r="AH577" s="108"/>
    </row>
    <row r="578" spans="7:34" x14ac:dyDescent="0.55000000000000004"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  <c r="AA578" s="108"/>
      <c r="AB578" s="108"/>
      <c r="AC578" s="108"/>
      <c r="AD578" s="108"/>
      <c r="AE578" s="108"/>
      <c r="AF578" s="108"/>
      <c r="AG578" s="108"/>
      <c r="AH578" s="108"/>
    </row>
    <row r="579" spans="7:34" x14ac:dyDescent="0.55000000000000004"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8"/>
      <c r="AD579" s="108"/>
      <c r="AE579" s="108"/>
      <c r="AF579" s="108"/>
      <c r="AG579" s="108"/>
      <c r="AH579" s="108"/>
    </row>
    <row r="580" spans="7:34" x14ac:dyDescent="0.55000000000000004"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  <c r="AD580" s="108"/>
      <c r="AE580" s="108"/>
      <c r="AF580" s="108"/>
      <c r="AG580" s="108"/>
      <c r="AH580" s="108"/>
    </row>
    <row r="581" spans="7:34" x14ac:dyDescent="0.55000000000000004"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  <c r="AA581" s="108"/>
      <c r="AB581" s="108"/>
      <c r="AC581" s="108"/>
      <c r="AD581" s="108"/>
      <c r="AE581" s="108"/>
      <c r="AF581" s="108"/>
      <c r="AG581" s="108"/>
      <c r="AH581" s="108"/>
    </row>
    <row r="582" spans="7:34" x14ac:dyDescent="0.55000000000000004"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  <c r="AA582" s="108"/>
      <c r="AB582" s="108"/>
      <c r="AC582" s="108"/>
      <c r="AD582" s="108"/>
      <c r="AE582" s="108"/>
      <c r="AF582" s="108"/>
      <c r="AG582" s="108"/>
      <c r="AH582" s="108"/>
    </row>
    <row r="583" spans="7:34" x14ac:dyDescent="0.55000000000000004"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  <c r="AA583" s="108"/>
      <c r="AB583" s="108"/>
      <c r="AC583" s="108"/>
      <c r="AD583" s="108"/>
      <c r="AE583" s="108"/>
      <c r="AF583" s="108"/>
      <c r="AG583" s="108"/>
      <c r="AH583" s="108"/>
    </row>
    <row r="584" spans="7:34" x14ac:dyDescent="0.55000000000000004"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08"/>
      <c r="AD584" s="108"/>
      <c r="AE584" s="108"/>
      <c r="AF584" s="108"/>
      <c r="AG584" s="108"/>
      <c r="AH584" s="108"/>
    </row>
    <row r="585" spans="7:34" x14ac:dyDescent="0.55000000000000004"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  <c r="AA585" s="108"/>
      <c r="AB585" s="108"/>
      <c r="AC585" s="108"/>
      <c r="AD585" s="108"/>
      <c r="AE585" s="108"/>
      <c r="AF585" s="108"/>
      <c r="AG585" s="108"/>
      <c r="AH585" s="108"/>
    </row>
    <row r="586" spans="7:34" x14ac:dyDescent="0.55000000000000004"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  <c r="AA586" s="108"/>
      <c r="AB586" s="108"/>
      <c r="AC586" s="108"/>
      <c r="AD586" s="108"/>
      <c r="AE586" s="108"/>
      <c r="AF586" s="108"/>
      <c r="AG586" s="108"/>
      <c r="AH586" s="108"/>
    </row>
    <row r="587" spans="7:34" x14ac:dyDescent="0.55000000000000004"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08"/>
      <c r="AD587" s="108"/>
      <c r="AE587" s="108"/>
      <c r="AF587" s="108"/>
      <c r="AG587" s="108"/>
      <c r="AH587" s="108"/>
    </row>
    <row r="588" spans="7:34" x14ac:dyDescent="0.55000000000000004"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8"/>
      <c r="AD588" s="108"/>
      <c r="AE588" s="108"/>
      <c r="AF588" s="108"/>
      <c r="AG588" s="108"/>
      <c r="AH588" s="108"/>
    </row>
    <row r="589" spans="7:34" x14ac:dyDescent="0.55000000000000004"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  <c r="AA589" s="108"/>
      <c r="AB589" s="108"/>
      <c r="AC589" s="108"/>
      <c r="AD589" s="108"/>
      <c r="AE589" s="108"/>
      <c r="AF589" s="108"/>
      <c r="AG589" s="108"/>
      <c r="AH589" s="108"/>
    </row>
    <row r="590" spans="7:34" x14ac:dyDescent="0.55000000000000004"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  <c r="AA590" s="108"/>
      <c r="AB590" s="108"/>
      <c r="AC590" s="108"/>
      <c r="AD590" s="108"/>
      <c r="AE590" s="108"/>
      <c r="AF590" s="108"/>
      <c r="AG590" s="108"/>
      <c r="AH590" s="108"/>
    </row>
    <row r="591" spans="7:34" x14ac:dyDescent="0.55000000000000004"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  <c r="AA591" s="108"/>
      <c r="AB591" s="108"/>
      <c r="AC591" s="108"/>
      <c r="AD591" s="108"/>
      <c r="AE591" s="108"/>
      <c r="AF591" s="108"/>
      <c r="AG591" s="108"/>
      <c r="AH591" s="108"/>
    </row>
    <row r="592" spans="7:34" x14ac:dyDescent="0.55000000000000004"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  <c r="AA592" s="108"/>
      <c r="AB592" s="108"/>
      <c r="AC592" s="108"/>
      <c r="AD592" s="108"/>
      <c r="AE592" s="108"/>
      <c r="AF592" s="108"/>
      <c r="AG592" s="108"/>
      <c r="AH592" s="108"/>
    </row>
    <row r="593" spans="7:34" x14ac:dyDescent="0.55000000000000004"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  <c r="AA593" s="108"/>
      <c r="AB593" s="108"/>
      <c r="AC593" s="108"/>
      <c r="AD593" s="108"/>
      <c r="AE593" s="108"/>
      <c r="AF593" s="108"/>
      <c r="AG593" s="108"/>
      <c r="AH593" s="108"/>
    </row>
    <row r="594" spans="7:34" x14ac:dyDescent="0.55000000000000004"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8"/>
      <c r="AD594" s="108"/>
      <c r="AE594" s="108"/>
      <c r="AF594" s="108"/>
      <c r="AG594" s="108"/>
      <c r="AH594" s="108"/>
    </row>
    <row r="595" spans="7:34" x14ac:dyDescent="0.55000000000000004"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8"/>
      <c r="AD595" s="108"/>
      <c r="AE595" s="108"/>
      <c r="AF595" s="108"/>
      <c r="AG595" s="108"/>
      <c r="AH595" s="108"/>
    </row>
    <row r="596" spans="7:34" x14ac:dyDescent="0.55000000000000004"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  <c r="AA596" s="108"/>
      <c r="AB596" s="108"/>
      <c r="AC596" s="108"/>
      <c r="AD596" s="108"/>
      <c r="AE596" s="108"/>
      <c r="AF596" s="108"/>
      <c r="AG596" s="108"/>
      <c r="AH596" s="108"/>
    </row>
    <row r="597" spans="7:34" x14ac:dyDescent="0.55000000000000004"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  <c r="AA597" s="108"/>
      <c r="AB597" s="108"/>
      <c r="AC597" s="108"/>
      <c r="AD597" s="108"/>
      <c r="AE597" s="108"/>
      <c r="AF597" s="108"/>
      <c r="AG597" s="108"/>
      <c r="AH597" s="108"/>
    </row>
    <row r="598" spans="7:34" x14ac:dyDescent="0.55000000000000004"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  <c r="AA598" s="108"/>
      <c r="AB598" s="108"/>
      <c r="AC598" s="108"/>
      <c r="AD598" s="108"/>
      <c r="AE598" s="108"/>
      <c r="AF598" s="108"/>
      <c r="AG598" s="108"/>
      <c r="AH598" s="108"/>
    </row>
    <row r="599" spans="7:34" x14ac:dyDescent="0.55000000000000004"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8"/>
      <c r="AD599" s="108"/>
      <c r="AE599" s="108"/>
      <c r="AF599" s="108"/>
      <c r="AG599" s="108"/>
      <c r="AH599" s="108"/>
    </row>
    <row r="600" spans="7:34" x14ac:dyDescent="0.55000000000000004"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  <c r="AD600" s="108"/>
      <c r="AE600" s="108"/>
      <c r="AF600" s="108"/>
      <c r="AG600" s="108"/>
      <c r="AH600" s="108"/>
    </row>
    <row r="601" spans="7:34" x14ac:dyDescent="0.55000000000000004"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  <c r="AA601" s="108"/>
      <c r="AB601" s="108"/>
      <c r="AC601" s="108"/>
      <c r="AD601" s="108"/>
      <c r="AE601" s="108"/>
      <c r="AF601" s="108"/>
      <c r="AG601" s="108"/>
      <c r="AH601" s="108"/>
    </row>
    <row r="602" spans="7:34" x14ac:dyDescent="0.55000000000000004"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  <c r="AA602" s="108"/>
      <c r="AB602" s="108"/>
      <c r="AC602" s="108"/>
      <c r="AD602" s="108"/>
      <c r="AE602" s="108"/>
      <c r="AF602" s="108"/>
      <c r="AG602" s="108"/>
      <c r="AH602" s="108"/>
    </row>
    <row r="603" spans="7:34" x14ac:dyDescent="0.55000000000000004"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  <c r="AD603" s="108"/>
      <c r="AE603" s="108"/>
      <c r="AF603" s="108"/>
      <c r="AG603" s="108"/>
      <c r="AH603" s="108"/>
    </row>
    <row r="604" spans="7:34" x14ac:dyDescent="0.55000000000000004"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08"/>
      <c r="AD604" s="108"/>
      <c r="AE604" s="108"/>
      <c r="AF604" s="108"/>
      <c r="AG604" s="108"/>
      <c r="AH604" s="108"/>
    </row>
    <row r="605" spans="7:34" x14ac:dyDescent="0.55000000000000004"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08"/>
      <c r="AD605" s="108"/>
      <c r="AE605" s="108"/>
      <c r="AF605" s="108"/>
      <c r="AG605" s="108"/>
      <c r="AH605" s="108"/>
    </row>
    <row r="606" spans="7:34" x14ac:dyDescent="0.55000000000000004"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  <c r="AA606" s="108"/>
      <c r="AB606" s="108"/>
      <c r="AC606" s="108"/>
      <c r="AD606" s="108"/>
      <c r="AE606" s="108"/>
      <c r="AF606" s="108"/>
      <c r="AG606" s="108"/>
      <c r="AH606" s="108"/>
    </row>
    <row r="607" spans="7:34" x14ac:dyDescent="0.55000000000000004"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  <c r="AA607" s="108"/>
      <c r="AB607" s="108"/>
      <c r="AC607" s="108"/>
      <c r="AD607" s="108"/>
      <c r="AE607" s="108"/>
      <c r="AF607" s="108"/>
      <c r="AG607" s="108"/>
      <c r="AH607" s="108"/>
    </row>
    <row r="608" spans="7:34" x14ac:dyDescent="0.55000000000000004"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08"/>
      <c r="AD608" s="108"/>
      <c r="AE608" s="108"/>
      <c r="AF608" s="108"/>
      <c r="AG608" s="108"/>
      <c r="AH608" s="108"/>
    </row>
    <row r="609" spans="7:34" x14ac:dyDescent="0.55000000000000004"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  <c r="AA609" s="108"/>
      <c r="AB609" s="108"/>
      <c r="AC609" s="108"/>
      <c r="AD609" s="108"/>
      <c r="AE609" s="108"/>
      <c r="AF609" s="108"/>
      <c r="AG609" s="108"/>
      <c r="AH609" s="108"/>
    </row>
    <row r="610" spans="7:34" x14ac:dyDescent="0.55000000000000004"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  <c r="AA610" s="108"/>
      <c r="AB610" s="108"/>
      <c r="AC610" s="108"/>
      <c r="AD610" s="108"/>
      <c r="AE610" s="108"/>
      <c r="AF610" s="108"/>
      <c r="AG610" s="108"/>
      <c r="AH610" s="108"/>
    </row>
    <row r="611" spans="7:34" x14ac:dyDescent="0.55000000000000004"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  <c r="AA611" s="108"/>
      <c r="AB611" s="108"/>
      <c r="AC611" s="108"/>
      <c r="AD611" s="108"/>
      <c r="AE611" s="108"/>
      <c r="AF611" s="108"/>
      <c r="AG611" s="108"/>
      <c r="AH611" s="108"/>
    </row>
    <row r="612" spans="7:34" x14ac:dyDescent="0.55000000000000004"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  <c r="AA612" s="108"/>
      <c r="AB612" s="108"/>
      <c r="AC612" s="108"/>
      <c r="AD612" s="108"/>
      <c r="AE612" s="108"/>
      <c r="AF612" s="108"/>
      <c r="AG612" s="108"/>
      <c r="AH612" s="108"/>
    </row>
    <row r="613" spans="7:34" x14ac:dyDescent="0.55000000000000004"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  <c r="AA613" s="108"/>
      <c r="AB613" s="108"/>
      <c r="AC613" s="108"/>
      <c r="AD613" s="108"/>
      <c r="AE613" s="108"/>
      <c r="AF613" s="108"/>
      <c r="AG613" s="108"/>
      <c r="AH613" s="108"/>
    </row>
    <row r="614" spans="7:34" x14ac:dyDescent="0.55000000000000004"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  <c r="AD614" s="108"/>
      <c r="AE614" s="108"/>
      <c r="AF614" s="108"/>
      <c r="AG614" s="108"/>
      <c r="AH614" s="108"/>
    </row>
    <row r="615" spans="7:34" x14ac:dyDescent="0.55000000000000004"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  <c r="AD615" s="108"/>
      <c r="AE615" s="108"/>
      <c r="AF615" s="108"/>
      <c r="AG615" s="108"/>
      <c r="AH615" s="108"/>
    </row>
    <row r="616" spans="7:34" x14ac:dyDescent="0.55000000000000004"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  <c r="AA616" s="108"/>
      <c r="AB616" s="108"/>
      <c r="AC616" s="108"/>
      <c r="AD616" s="108"/>
      <c r="AE616" s="108"/>
      <c r="AF616" s="108"/>
      <c r="AG616" s="108"/>
      <c r="AH616" s="108"/>
    </row>
    <row r="617" spans="7:34" x14ac:dyDescent="0.55000000000000004">
      <c r="G617" s="108"/>
      <c r="H617" s="108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08"/>
      <c r="T617" s="108"/>
      <c r="U617" s="108"/>
      <c r="V617" s="108"/>
      <c r="W617" s="108"/>
      <c r="X617" s="108"/>
      <c r="Y617" s="108"/>
      <c r="Z617" s="108"/>
      <c r="AA617" s="108"/>
      <c r="AB617" s="108"/>
      <c r="AC617" s="108"/>
      <c r="AD617" s="108"/>
      <c r="AE617" s="108"/>
      <c r="AF617" s="108"/>
      <c r="AG617" s="108"/>
      <c r="AH617" s="108"/>
    </row>
    <row r="618" spans="7:34" x14ac:dyDescent="0.55000000000000004">
      <c r="G618" s="108"/>
      <c r="H618" s="108"/>
      <c r="I618" s="108"/>
      <c r="J618" s="108"/>
      <c r="K618" s="108"/>
      <c r="L618" s="108"/>
      <c r="M618" s="108"/>
      <c r="N618" s="108"/>
      <c r="O618" s="108"/>
      <c r="P618" s="108"/>
      <c r="Q618" s="108"/>
      <c r="R618" s="108"/>
      <c r="S618" s="108"/>
      <c r="T618" s="108"/>
      <c r="U618" s="108"/>
      <c r="V618" s="108"/>
      <c r="W618" s="108"/>
      <c r="X618" s="108"/>
      <c r="Y618" s="108"/>
      <c r="Z618" s="108"/>
      <c r="AA618" s="108"/>
      <c r="AB618" s="108"/>
      <c r="AC618" s="108"/>
      <c r="AD618" s="108"/>
      <c r="AE618" s="108"/>
      <c r="AF618" s="108"/>
      <c r="AG618" s="108"/>
      <c r="AH618" s="108"/>
    </row>
    <row r="619" spans="7:34" x14ac:dyDescent="0.55000000000000004">
      <c r="G619" s="108"/>
      <c r="H619" s="108"/>
      <c r="I619" s="108"/>
      <c r="J619" s="108"/>
      <c r="K619" s="108"/>
      <c r="L619" s="108"/>
      <c r="M619" s="108"/>
      <c r="N619" s="108"/>
      <c r="O619" s="108"/>
      <c r="P619" s="108"/>
      <c r="Q619" s="108"/>
      <c r="R619" s="108"/>
      <c r="S619" s="108"/>
      <c r="T619" s="108"/>
      <c r="U619" s="108"/>
      <c r="V619" s="108"/>
      <c r="W619" s="108"/>
      <c r="X619" s="108"/>
      <c r="Y619" s="108"/>
      <c r="Z619" s="108"/>
      <c r="AA619" s="108"/>
      <c r="AB619" s="108"/>
      <c r="AC619" s="108"/>
      <c r="AD619" s="108"/>
      <c r="AE619" s="108"/>
      <c r="AF619" s="108"/>
      <c r="AG619" s="108"/>
      <c r="AH619" s="108"/>
    </row>
    <row r="620" spans="7:34" x14ac:dyDescent="0.55000000000000004">
      <c r="G620" s="108"/>
      <c r="H620" s="108"/>
      <c r="I620" s="108"/>
      <c r="J620" s="108"/>
      <c r="K620" s="108"/>
      <c r="L620" s="108"/>
      <c r="M620" s="108"/>
      <c r="N620" s="108"/>
      <c r="O620" s="108"/>
      <c r="P620" s="108"/>
      <c r="Q620" s="108"/>
      <c r="R620" s="108"/>
      <c r="S620" s="108"/>
      <c r="T620" s="108"/>
      <c r="U620" s="108"/>
      <c r="V620" s="108"/>
      <c r="W620" s="108"/>
      <c r="X620" s="108"/>
      <c r="Y620" s="108"/>
      <c r="Z620" s="108"/>
      <c r="AA620" s="108"/>
      <c r="AB620" s="108"/>
      <c r="AC620" s="108"/>
      <c r="AD620" s="108"/>
      <c r="AE620" s="108"/>
      <c r="AF620" s="108"/>
      <c r="AG620" s="108"/>
      <c r="AH620" s="108"/>
    </row>
    <row r="621" spans="7:34" x14ac:dyDescent="0.55000000000000004">
      <c r="G621" s="108"/>
      <c r="H621" s="108"/>
      <c r="I621" s="108"/>
      <c r="J621" s="108"/>
      <c r="K621" s="108"/>
      <c r="L621" s="108"/>
      <c r="M621" s="108"/>
      <c r="N621" s="108"/>
      <c r="O621" s="108"/>
      <c r="P621" s="108"/>
      <c r="Q621" s="108"/>
      <c r="R621" s="108"/>
      <c r="S621" s="108"/>
      <c r="T621" s="108"/>
      <c r="U621" s="108"/>
      <c r="V621" s="108"/>
      <c r="W621" s="108"/>
      <c r="X621" s="108"/>
      <c r="Y621" s="108"/>
      <c r="Z621" s="108"/>
      <c r="AA621" s="108"/>
      <c r="AB621" s="108"/>
      <c r="AC621" s="108"/>
      <c r="AD621" s="108"/>
      <c r="AE621" s="108"/>
      <c r="AF621" s="108"/>
      <c r="AG621" s="108"/>
      <c r="AH621" s="108"/>
    </row>
    <row r="622" spans="7:34" x14ac:dyDescent="0.55000000000000004"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8"/>
      <c r="S622" s="108"/>
      <c r="T622" s="108"/>
      <c r="U622" s="108"/>
      <c r="V622" s="108"/>
      <c r="W622" s="108"/>
      <c r="X622" s="108"/>
      <c r="Y622" s="108"/>
      <c r="Z622" s="108"/>
      <c r="AA622" s="108"/>
      <c r="AB622" s="108"/>
      <c r="AC622" s="108"/>
      <c r="AD622" s="108"/>
      <c r="AE622" s="108"/>
      <c r="AF622" s="108"/>
      <c r="AG622" s="108"/>
      <c r="AH622" s="108"/>
    </row>
    <row r="623" spans="7:34" x14ac:dyDescent="0.55000000000000004"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8"/>
      <c r="S623" s="108"/>
      <c r="T623" s="108"/>
      <c r="U623" s="108"/>
      <c r="V623" s="108"/>
      <c r="W623" s="108"/>
      <c r="X623" s="108"/>
      <c r="Y623" s="108"/>
      <c r="Z623" s="108"/>
      <c r="AA623" s="108"/>
      <c r="AB623" s="108"/>
      <c r="AC623" s="108"/>
      <c r="AD623" s="108"/>
      <c r="AE623" s="108"/>
      <c r="AF623" s="108"/>
      <c r="AG623" s="108"/>
      <c r="AH623" s="108"/>
    </row>
    <row r="624" spans="7:34" x14ac:dyDescent="0.55000000000000004"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8"/>
      <c r="S624" s="108"/>
      <c r="T624" s="108"/>
      <c r="U624" s="108"/>
      <c r="V624" s="108"/>
      <c r="W624" s="108"/>
      <c r="X624" s="108"/>
      <c r="Y624" s="108"/>
      <c r="Z624" s="108"/>
      <c r="AA624" s="108"/>
      <c r="AB624" s="108"/>
      <c r="AC624" s="108"/>
      <c r="AD624" s="108"/>
      <c r="AE624" s="108"/>
      <c r="AF624" s="108"/>
      <c r="AG624" s="108"/>
      <c r="AH624" s="108"/>
    </row>
    <row r="625" spans="7:34" x14ac:dyDescent="0.55000000000000004"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8"/>
      <c r="S625" s="108"/>
      <c r="T625" s="108"/>
      <c r="U625" s="108"/>
      <c r="V625" s="108"/>
      <c r="W625" s="108"/>
      <c r="X625" s="108"/>
      <c r="Y625" s="108"/>
      <c r="Z625" s="108"/>
      <c r="AA625" s="108"/>
      <c r="AB625" s="108"/>
      <c r="AC625" s="108"/>
      <c r="AD625" s="108"/>
      <c r="AE625" s="108"/>
      <c r="AF625" s="108"/>
      <c r="AG625" s="108"/>
      <c r="AH625" s="108"/>
    </row>
    <row r="626" spans="7:34" x14ac:dyDescent="0.55000000000000004"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8"/>
      <c r="S626" s="108"/>
      <c r="T626" s="108"/>
      <c r="U626" s="108"/>
      <c r="V626" s="108"/>
      <c r="W626" s="108"/>
      <c r="X626" s="108"/>
      <c r="Y626" s="108"/>
      <c r="Z626" s="108"/>
      <c r="AA626" s="108"/>
      <c r="AB626" s="108"/>
      <c r="AC626" s="108"/>
      <c r="AD626" s="108"/>
      <c r="AE626" s="108"/>
      <c r="AF626" s="108"/>
      <c r="AG626" s="108"/>
      <c r="AH626" s="108"/>
    </row>
    <row r="627" spans="7:34" x14ac:dyDescent="0.55000000000000004"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8"/>
      <c r="S627" s="108"/>
      <c r="T627" s="108"/>
      <c r="U627" s="108"/>
      <c r="V627" s="108"/>
      <c r="W627" s="108"/>
      <c r="X627" s="108"/>
      <c r="Y627" s="108"/>
      <c r="Z627" s="108"/>
      <c r="AA627" s="108"/>
      <c r="AB627" s="108"/>
      <c r="AC627" s="108"/>
      <c r="AD627" s="108"/>
      <c r="AE627" s="108"/>
      <c r="AF627" s="108"/>
      <c r="AG627" s="108"/>
      <c r="AH627" s="108"/>
    </row>
    <row r="628" spans="7:34" x14ac:dyDescent="0.55000000000000004"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8"/>
      <c r="S628" s="108"/>
      <c r="T628" s="108"/>
      <c r="U628" s="108"/>
      <c r="V628" s="108"/>
      <c r="W628" s="108"/>
      <c r="X628" s="108"/>
      <c r="Y628" s="108"/>
      <c r="Z628" s="108"/>
      <c r="AA628" s="108"/>
      <c r="AB628" s="108"/>
      <c r="AC628" s="108"/>
      <c r="AD628" s="108"/>
      <c r="AE628" s="108"/>
      <c r="AF628" s="108"/>
      <c r="AG628" s="108"/>
      <c r="AH628" s="108"/>
    </row>
    <row r="629" spans="7:34" x14ac:dyDescent="0.55000000000000004"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8"/>
      <c r="S629" s="108"/>
      <c r="T629" s="108"/>
      <c r="U629" s="108"/>
      <c r="V629" s="108"/>
      <c r="W629" s="108"/>
      <c r="X629" s="108"/>
      <c r="Y629" s="108"/>
      <c r="Z629" s="108"/>
      <c r="AA629" s="108"/>
      <c r="AB629" s="108"/>
      <c r="AC629" s="108"/>
      <c r="AD629" s="108"/>
      <c r="AE629" s="108"/>
      <c r="AF629" s="108"/>
      <c r="AG629" s="108"/>
      <c r="AH629" s="108"/>
    </row>
    <row r="630" spans="7:34" x14ac:dyDescent="0.55000000000000004"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8"/>
      <c r="S630" s="108"/>
      <c r="T630" s="108"/>
      <c r="U630" s="108"/>
      <c r="V630" s="108"/>
      <c r="W630" s="108"/>
      <c r="X630" s="108"/>
      <c r="Y630" s="108"/>
      <c r="Z630" s="108"/>
      <c r="AA630" s="108"/>
      <c r="AB630" s="108"/>
      <c r="AC630" s="108"/>
      <c r="AD630" s="108"/>
      <c r="AE630" s="108"/>
      <c r="AF630" s="108"/>
      <c r="AG630" s="108"/>
      <c r="AH630" s="108"/>
    </row>
    <row r="631" spans="7:34" x14ac:dyDescent="0.55000000000000004">
      <c r="G631" s="108"/>
      <c r="H631" s="108"/>
      <c r="I631" s="108"/>
      <c r="J631" s="108"/>
      <c r="K631" s="108"/>
      <c r="L631" s="108"/>
      <c r="M631" s="108"/>
      <c r="N631" s="108"/>
      <c r="O631" s="108"/>
      <c r="P631" s="108"/>
      <c r="Q631" s="108"/>
      <c r="R631" s="108"/>
      <c r="S631" s="108"/>
      <c r="T631" s="108"/>
      <c r="U631" s="108"/>
      <c r="V631" s="108"/>
      <c r="W631" s="108"/>
      <c r="X631" s="108"/>
      <c r="Y631" s="108"/>
      <c r="Z631" s="108"/>
      <c r="AA631" s="108"/>
      <c r="AB631" s="108"/>
      <c r="AC631" s="108"/>
      <c r="AD631" s="108"/>
      <c r="AE631" s="108"/>
      <c r="AF631" s="108"/>
      <c r="AG631" s="108"/>
      <c r="AH631" s="108"/>
    </row>
    <row r="632" spans="7:34" x14ac:dyDescent="0.55000000000000004">
      <c r="G632" s="108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/>
      <c r="AG632" s="108"/>
      <c r="AH632" s="108"/>
    </row>
    <row r="633" spans="7:34" x14ac:dyDescent="0.55000000000000004">
      <c r="G633" s="108"/>
      <c r="H633" s="108"/>
      <c r="I633" s="108"/>
      <c r="J633" s="108"/>
      <c r="K633" s="108"/>
      <c r="L633" s="108"/>
      <c r="M633" s="108"/>
      <c r="N633" s="108"/>
      <c r="O633" s="108"/>
      <c r="P633" s="108"/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</row>
    <row r="634" spans="7:34" x14ac:dyDescent="0.55000000000000004"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/>
      <c r="S634" s="108"/>
      <c r="T634" s="108"/>
      <c r="U634" s="108"/>
      <c r="V634" s="108"/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/>
      <c r="AG634" s="108"/>
      <c r="AH634" s="108"/>
    </row>
    <row r="635" spans="7:34" x14ac:dyDescent="0.55000000000000004"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8"/>
      <c r="S635" s="108"/>
      <c r="T635" s="108"/>
      <c r="U635" s="108"/>
      <c r="V635" s="108"/>
      <c r="W635" s="108"/>
      <c r="X635" s="108"/>
      <c r="Y635" s="108"/>
      <c r="Z635" s="108"/>
      <c r="AA635" s="108"/>
      <c r="AB635" s="108"/>
      <c r="AC635" s="108"/>
      <c r="AD635" s="108"/>
      <c r="AE635" s="108"/>
      <c r="AF635" s="108"/>
      <c r="AG635" s="108"/>
      <c r="AH635" s="108"/>
    </row>
    <row r="636" spans="7:34" x14ac:dyDescent="0.55000000000000004"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8"/>
      <c r="S636" s="108"/>
      <c r="T636" s="108"/>
      <c r="U636" s="108"/>
      <c r="V636" s="108"/>
      <c r="W636" s="108"/>
      <c r="X636" s="108"/>
      <c r="Y636" s="108"/>
      <c r="Z636" s="108"/>
      <c r="AA636" s="108"/>
      <c r="AB636" s="108"/>
      <c r="AC636" s="108"/>
      <c r="AD636" s="108"/>
      <c r="AE636" s="108"/>
      <c r="AF636" s="108"/>
      <c r="AG636" s="108"/>
      <c r="AH636" s="108"/>
    </row>
    <row r="637" spans="7:34" x14ac:dyDescent="0.55000000000000004"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8"/>
      <c r="S637" s="108"/>
      <c r="T637" s="108"/>
      <c r="U637" s="108"/>
      <c r="V637" s="108"/>
      <c r="W637" s="108"/>
      <c r="X637" s="108"/>
      <c r="Y637" s="108"/>
      <c r="Z637" s="108"/>
      <c r="AA637" s="108"/>
      <c r="AB637" s="108"/>
      <c r="AC637" s="108"/>
      <c r="AD637" s="108"/>
      <c r="AE637" s="108"/>
      <c r="AF637" s="108"/>
      <c r="AG637" s="108"/>
      <c r="AH637" s="108"/>
    </row>
    <row r="638" spans="7:34" x14ac:dyDescent="0.55000000000000004"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8"/>
      <c r="S638" s="108"/>
      <c r="T638" s="108"/>
      <c r="U638" s="108"/>
      <c r="V638" s="108"/>
      <c r="W638" s="108"/>
      <c r="X638" s="108"/>
      <c r="Y638" s="108"/>
      <c r="Z638" s="108"/>
      <c r="AA638" s="108"/>
      <c r="AB638" s="108"/>
      <c r="AC638" s="108"/>
      <c r="AD638" s="108"/>
      <c r="AE638" s="108"/>
      <c r="AF638" s="108"/>
      <c r="AG638" s="108"/>
      <c r="AH638" s="108"/>
    </row>
    <row r="639" spans="7:34" x14ac:dyDescent="0.55000000000000004"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8"/>
      <c r="S639" s="108"/>
      <c r="T639" s="108"/>
      <c r="U639" s="108"/>
      <c r="V639" s="108"/>
      <c r="W639" s="108"/>
      <c r="X639" s="108"/>
      <c r="Y639" s="108"/>
      <c r="Z639" s="108"/>
      <c r="AA639" s="108"/>
      <c r="AB639" s="108"/>
      <c r="AC639" s="108"/>
      <c r="AD639" s="108"/>
      <c r="AE639" s="108"/>
      <c r="AF639" s="108"/>
      <c r="AG639" s="108"/>
      <c r="AH639" s="108"/>
    </row>
    <row r="640" spans="7:34" x14ac:dyDescent="0.55000000000000004"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8"/>
      <c r="S640" s="108"/>
      <c r="T640" s="108"/>
      <c r="U640" s="108"/>
      <c r="V640" s="108"/>
      <c r="W640" s="108"/>
      <c r="X640" s="108"/>
      <c r="Y640" s="108"/>
      <c r="Z640" s="108"/>
      <c r="AA640" s="108"/>
      <c r="AB640" s="108"/>
      <c r="AC640" s="108"/>
      <c r="AD640" s="108"/>
      <c r="AE640" s="108"/>
      <c r="AF640" s="108"/>
      <c r="AG640" s="108"/>
      <c r="AH640" s="108"/>
    </row>
    <row r="641" spans="7:34" x14ac:dyDescent="0.55000000000000004">
      <c r="G641" s="108"/>
      <c r="H641" s="108"/>
      <c r="I641" s="108"/>
      <c r="J641" s="108"/>
      <c r="K641" s="108"/>
      <c r="L641" s="108"/>
      <c r="M641" s="108"/>
      <c r="N641" s="108"/>
      <c r="O641" s="108"/>
      <c r="P641" s="108"/>
      <c r="Q641" s="108"/>
      <c r="R641" s="108"/>
      <c r="S641" s="108"/>
      <c r="T641" s="108"/>
      <c r="U641" s="108"/>
      <c r="V641" s="108"/>
      <c r="W641" s="108"/>
      <c r="X641" s="108"/>
      <c r="Y641" s="108"/>
      <c r="Z641" s="108"/>
      <c r="AA641" s="108"/>
      <c r="AB641" s="108"/>
      <c r="AC641" s="108"/>
      <c r="AD641" s="108"/>
      <c r="AE641" s="108"/>
      <c r="AF641" s="108"/>
      <c r="AG641" s="108"/>
      <c r="AH641" s="108"/>
    </row>
    <row r="642" spans="7:34" x14ac:dyDescent="0.55000000000000004">
      <c r="G642" s="108"/>
      <c r="H642" s="108"/>
      <c r="I642" s="108"/>
      <c r="J642" s="108"/>
      <c r="K642" s="108"/>
      <c r="L642" s="108"/>
      <c r="M642" s="108"/>
      <c r="N642" s="108"/>
      <c r="O642" s="108"/>
      <c r="P642" s="108"/>
      <c r="Q642" s="108"/>
      <c r="R642" s="108"/>
      <c r="S642" s="108"/>
      <c r="T642" s="108"/>
      <c r="U642" s="108"/>
      <c r="V642" s="108"/>
      <c r="W642" s="108"/>
      <c r="X642" s="108"/>
      <c r="Y642" s="108"/>
      <c r="Z642" s="108"/>
      <c r="AA642" s="108"/>
      <c r="AB642" s="108"/>
      <c r="AC642" s="108"/>
      <c r="AD642" s="108"/>
      <c r="AE642" s="108"/>
      <c r="AF642" s="108"/>
      <c r="AG642" s="108"/>
      <c r="AH642" s="108"/>
    </row>
    <row r="643" spans="7:34" x14ac:dyDescent="0.55000000000000004">
      <c r="G643" s="108"/>
      <c r="H643" s="108"/>
      <c r="I643" s="108"/>
      <c r="J643" s="108"/>
      <c r="K643" s="108"/>
      <c r="L643" s="108"/>
      <c r="M643" s="108"/>
      <c r="N643" s="108"/>
      <c r="O643" s="108"/>
      <c r="P643" s="108"/>
      <c r="Q643" s="108"/>
      <c r="R643" s="108"/>
      <c r="S643" s="108"/>
      <c r="T643" s="108"/>
      <c r="U643" s="108"/>
      <c r="V643" s="108"/>
      <c r="W643" s="108"/>
      <c r="X643" s="108"/>
      <c r="Y643" s="108"/>
      <c r="Z643" s="108"/>
      <c r="AA643" s="108"/>
      <c r="AB643" s="108"/>
      <c r="AC643" s="108"/>
      <c r="AD643" s="108"/>
      <c r="AE643" s="108"/>
      <c r="AF643" s="108"/>
      <c r="AG643" s="108"/>
      <c r="AH643" s="108"/>
    </row>
    <row r="644" spans="7:34" x14ac:dyDescent="0.55000000000000004">
      <c r="G644" s="108"/>
      <c r="H644" s="108"/>
      <c r="I644" s="108"/>
      <c r="J644" s="108"/>
      <c r="K644" s="108"/>
      <c r="L644" s="108"/>
      <c r="M644" s="108"/>
      <c r="N644" s="108"/>
      <c r="O644" s="108"/>
      <c r="P644" s="108"/>
      <c r="Q644" s="108"/>
      <c r="R644" s="108"/>
      <c r="S644" s="108"/>
      <c r="T644" s="108"/>
      <c r="U644" s="108"/>
      <c r="V644" s="108"/>
      <c r="W644" s="108"/>
      <c r="X644" s="108"/>
      <c r="Y644" s="108"/>
      <c r="Z644" s="108"/>
      <c r="AA644" s="108"/>
      <c r="AB644" s="108"/>
      <c r="AC644" s="108"/>
      <c r="AD644" s="108"/>
      <c r="AE644" s="108"/>
      <c r="AF644" s="108"/>
      <c r="AG644" s="108"/>
      <c r="AH644" s="108"/>
    </row>
    <row r="645" spans="7:34" x14ac:dyDescent="0.55000000000000004">
      <c r="G645" s="108"/>
      <c r="H645" s="108"/>
      <c r="I645" s="108"/>
      <c r="J645" s="108"/>
      <c r="K645" s="108"/>
      <c r="L645" s="108"/>
      <c r="M645" s="108"/>
      <c r="N645" s="108"/>
      <c r="O645" s="108"/>
      <c r="P645" s="108"/>
      <c r="Q645" s="108"/>
      <c r="R645" s="108"/>
      <c r="S645" s="108"/>
      <c r="T645" s="108"/>
      <c r="U645" s="108"/>
      <c r="V645" s="108"/>
      <c r="W645" s="108"/>
      <c r="X645" s="108"/>
      <c r="Y645" s="108"/>
      <c r="Z645" s="108"/>
      <c r="AA645" s="108"/>
      <c r="AB645" s="108"/>
      <c r="AC645" s="108"/>
      <c r="AD645" s="108"/>
      <c r="AE645" s="108"/>
      <c r="AF645" s="108"/>
      <c r="AG645" s="108"/>
      <c r="AH645" s="108"/>
    </row>
    <row r="646" spans="7:34" x14ac:dyDescent="0.55000000000000004"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8"/>
      <c r="Z646" s="108"/>
      <c r="AA646" s="108"/>
      <c r="AB646" s="108"/>
      <c r="AC646" s="108"/>
      <c r="AD646" s="108"/>
      <c r="AE646" s="108"/>
      <c r="AF646" s="108"/>
      <c r="AG646" s="108"/>
      <c r="AH646" s="108"/>
    </row>
    <row r="647" spans="7:34" x14ac:dyDescent="0.55000000000000004">
      <c r="G647" s="108"/>
      <c r="H647" s="108"/>
      <c r="I647" s="108"/>
      <c r="J647" s="108"/>
      <c r="K647" s="108"/>
      <c r="L647" s="108"/>
      <c r="M647" s="108"/>
      <c r="N647" s="108"/>
      <c r="O647" s="108"/>
      <c r="P647" s="108"/>
      <c r="Q647" s="108"/>
      <c r="R647" s="108"/>
      <c r="S647" s="108"/>
      <c r="T647" s="108"/>
      <c r="U647" s="108"/>
      <c r="V647" s="108"/>
      <c r="W647" s="108"/>
      <c r="X647" s="108"/>
      <c r="Y647" s="108"/>
      <c r="Z647" s="108"/>
      <c r="AA647" s="108"/>
      <c r="AB647" s="108"/>
      <c r="AC647" s="108"/>
      <c r="AD647" s="108"/>
      <c r="AE647" s="108"/>
      <c r="AF647" s="108"/>
      <c r="AG647" s="108"/>
      <c r="AH647" s="108"/>
    </row>
    <row r="648" spans="7:34" x14ac:dyDescent="0.55000000000000004">
      <c r="G648" s="108"/>
      <c r="H648" s="108"/>
      <c r="I648" s="108"/>
      <c r="J648" s="108"/>
      <c r="K648" s="108"/>
      <c r="L648" s="108"/>
      <c r="M648" s="108"/>
      <c r="N648" s="108"/>
      <c r="O648" s="108"/>
      <c r="P648" s="108"/>
      <c r="Q648" s="108"/>
      <c r="R648" s="108"/>
      <c r="S648" s="108"/>
      <c r="T648" s="108"/>
      <c r="U648" s="108"/>
      <c r="V648" s="108"/>
      <c r="W648" s="108"/>
      <c r="X648" s="108"/>
      <c r="Y648" s="108"/>
      <c r="Z648" s="108"/>
      <c r="AA648" s="108"/>
      <c r="AB648" s="108"/>
      <c r="AC648" s="108"/>
      <c r="AD648" s="108"/>
      <c r="AE648" s="108"/>
      <c r="AF648" s="108"/>
      <c r="AG648" s="108"/>
      <c r="AH648" s="108"/>
    </row>
    <row r="649" spans="7:34" x14ac:dyDescent="0.55000000000000004">
      <c r="G649" s="108"/>
      <c r="H649" s="108"/>
      <c r="I649" s="108"/>
      <c r="J649" s="108"/>
      <c r="K649" s="108"/>
      <c r="L649" s="108"/>
      <c r="M649" s="108"/>
      <c r="N649" s="108"/>
      <c r="O649" s="108"/>
      <c r="P649" s="108"/>
      <c r="Q649" s="108"/>
      <c r="R649" s="108"/>
      <c r="S649" s="108"/>
      <c r="T649" s="108"/>
      <c r="U649" s="108"/>
      <c r="V649" s="108"/>
      <c r="W649" s="108"/>
      <c r="X649" s="108"/>
      <c r="Y649" s="108"/>
      <c r="Z649" s="108"/>
      <c r="AA649" s="108"/>
      <c r="AB649" s="108"/>
      <c r="AC649" s="108"/>
      <c r="AD649" s="108"/>
      <c r="AE649" s="108"/>
      <c r="AF649" s="108"/>
      <c r="AG649" s="108"/>
      <c r="AH649" s="108"/>
    </row>
    <row r="650" spans="7:34" x14ac:dyDescent="0.55000000000000004">
      <c r="G650" s="108"/>
      <c r="H650" s="108"/>
      <c r="I650" s="108"/>
      <c r="J650" s="108"/>
      <c r="K650" s="108"/>
      <c r="L650" s="108"/>
      <c r="M650" s="108"/>
      <c r="N650" s="108"/>
      <c r="O650" s="108"/>
      <c r="P650" s="108"/>
      <c r="Q650" s="108"/>
      <c r="R650" s="108"/>
      <c r="S650" s="108"/>
      <c r="T650" s="108"/>
      <c r="U650" s="108"/>
      <c r="V650" s="108"/>
      <c r="W650" s="108"/>
      <c r="X650" s="108"/>
      <c r="Y650" s="108"/>
      <c r="Z650" s="108"/>
      <c r="AA650" s="108"/>
      <c r="AB650" s="108"/>
      <c r="AC650" s="108"/>
      <c r="AD650" s="108"/>
      <c r="AE650" s="108"/>
      <c r="AF650" s="108"/>
      <c r="AG650" s="108"/>
      <c r="AH650" s="108"/>
    </row>
    <row r="651" spans="7:34" x14ac:dyDescent="0.55000000000000004">
      <c r="G651" s="108"/>
      <c r="H651" s="108"/>
      <c r="I651" s="108"/>
      <c r="J651" s="108"/>
      <c r="K651" s="108"/>
      <c r="L651" s="108"/>
      <c r="M651" s="108"/>
      <c r="N651" s="108"/>
      <c r="O651" s="108"/>
      <c r="P651" s="108"/>
      <c r="Q651" s="108"/>
      <c r="R651" s="108"/>
      <c r="S651" s="108"/>
      <c r="T651" s="108"/>
      <c r="U651" s="108"/>
      <c r="V651" s="108"/>
      <c r="W651" s="108"/>
      <c r="X651" s="108"/>
      <c r="Y651" s="108"/>
      <c r="Z651" s="108"/>
      <c r="AA651" s="108"/>
      <c r="AB651" s="108"/>
      <c r="AC651" s="108"/>
      <c r="AD651" s="108"/>
      <c r="AE651" s="108"/>
      <c r="AF651" s="108"/>
      <c r="AG651" s="108"/>
      <c r="AH651" s="108"/>
    </row>
    <row r="652" spans="7:34" x14ac:dyDescent="0.55000000000000004">
      <c r="G652" s="108"/>
      <c r="H652" s="108"/>
      <c r="I652" s="108"/>
      <c r="J652" s="108"/>
      <c r="K652" s="108"/>
      <c r="L652" s="108"/>
      <c r="M652" s="108"/>
      <c r="N652" s="108"/>
      <c r="O652" s="108"/>
      <c r="P652" s="108"/>
      <c r="Q652" s="108"/>
      <c r="R652" s="108"/>
      <c r="S652" s="108"/>
      <c r="T652" s="108"/>
      <c r="U652" s="108"/>
      <c r="V652" s="108"/>
      <c r="W652" s="108"/>
      <c r="X652" s="108"/>
      <c r="Y652" s="108"/>
      <c r="Z652" s="108"/>
      <c r="AA652" s="108"/>
      <c r="AB652" s="108"/>
      <c r="AC652" s="108"/>
      <c r="AD652" s="108"/>
      <c r="AE652" s="108"/>
      <c r="AF652" s="108"/>
      <c r="AG652" s="108"/>
      <c r="AH652" s="108"/>
    </row>
    <row r="653" spans="7:34" x14ac:dyDescent="0.55000000000000004">
      <c r="G653" s="108"/>
      <c r="H653" s="108"/>
      <c r="I653" s="108"/>
      <c r="J653" s="108"/>
      <c r="K653" s="108"/>
      <c r="L653" s="108"/>
      <c r="M653" s="108"/>
      <c r="N653" s="108"/>
      <c r="O653" s="108"/>
      <c r="P653" s="108"/>
      <c r="Q653" s="108"/>
      <c r="R653" s="108"/>
      <c r="S653" s="108"/>
      <c r="T653" s="108"/>
      <c r="U653" s="108"/>
      <c r="V653" s="108"/>
      <c r="W653" s="108"/>
      <c r="X653" s="108"/>
      <c r="Y653" s="108"/>
      <c r="Z653" s="108"/>
      <c r="AA653" s="108"/>
      <c r="AB653" s="108"/>
      <c r="AC653" s="108"/>
      <c r="AD653" s="108"/>
      <c r="AE653" s="108"/>
      <c r="AF653" s="108"/>
      <c r="AG653" s="108"/>
      <c r="AH653" s="108"/>
    </row>
    <row r="654" spans="7:34" x14ac:dyDescent="0.55000000000000004">
      <c r="G654" s="108"/>
      <c r="H654" s="108"/>
      <c r="I654" s="108"/>
      <c r="J654" s="108"/>
      <c r="K654" s="108"/>
      <c r="L654" s="108"/>
      <c r="M654" s="108"/>
      <c r="N654" s="108"/>
      <c r="O654" s="108"/>
      <c r="P654" s="108"/>
      <c r="Q654" s="108"/>
      <c r="R654" s="108"/>
      <c r="S654" s="108"/>
      <c r="T654" s="108"/>
      <c r="U654" s="108"/>
      <c r="V654" s="108"/>
      <c r="W654" s="108"/>
      <c r="X654" s="108"/>
      <c r="Y654" s="108"/>
      <c r="Z654" s="108"/>
      <c r="AA654" s="108"/>
      <c r="AB654" s="108"/>
      <c r="AC654" s="108"/>
      <c r="AD654" s="108"/>
      <c r="AE654" s="108"/>
      <c r="AF654" s="108"/>
      <c r="AG654" s="108"/>
      <c r="AH654" s="108"/>
    </row>
    <row r="655" spans="7:34" x14ac:dyDescent="0.55000000000000004">
      <c r="G655" s="108"/>
      <c r="H655" s="108"/>
      <c r="I655" s="108"/>
      <c r="J655" s="108"/>
      <c r="K655" s="108"/>
      <c r="L655" s="108"/>
      <c r="M655" s="108"/>
      <c r="N655" s="108"/>
      <c r="O655" s="108"/>
      <c r="P655" s="108"/>
      <c r="Q655" s="108"/>
      <c r="R655" s="108"/>
      <c r="S655" s="108"/>
      <c r="T655" s="108"/>
      <c r="U655" s="108"/>
      <c r="V655" s="108"/>
      <c r="W655" s="108"/>
      <c r="X655" s="108"/>
      <c r="Y655" s="108"/>
      <c r="Z655" s="108"/>
      <c r="AA655" s="108"/>
      <c r="AB655" s="108"/>
      <c r="AC655" s="108"/>
      <c r="AD655" s="108"/>
      <c r="AE655" s="108"/>
      <c r="AF655" s="108"/>
      <c r="AG655" s="108"/>
      <c r="AH655" s="108"/>
    </row>
    <row r="656" spans="7:34" x14ac:dyDescent="0.55000000000000004">
      <c r="G656" s="108"/>
      <c r="H656" s="108"/>
      <c r="I656" s="108"/>
      <c r="J656" s="108"/>
      <c r="K656" s="108"/>
      <c r="L656" s="108"/>
      <c r="M656" s="108"/>
      <c r="N656" s="108"/>
      <c r="O656" s="108"/>
      <c r="P656" s="108"/>
      <c r="Q656" s="108"/>
      <c r="R656" s="108"/>
      <c r="S656" s="108"/>
      <c r="T656" s="108"/>
      <c r="U656" s="108"/>
      <c r="V656" s="108"/>
      <c r="W656" s="108"/>
      <c r="X656" s="108"/>
      <c r="Y656" s="108"/>
      <c r="Z656" s="108"/>
      <c r="AA656" s="108"/>
      <c r="AB656" s="108"/>
      <c r="AC656" s="108"/>
      <c r="AD656" s="108"/>
      <c r="AE656" s="108"/>
      <c r="AF656" s="108"/>
      <c r="AG656" s="108"/>
      <c r="AH656" s="108"/>
    </row>
    <row r="657" spans="7:34" x14ac:dyDescent="0.55000000000000004"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  <c r="V657" s="108"/>
      <c r="W657" s="108"/>
      <c r="X657" s="108"/>
      <c r="Y657" s="108"/>
      <c r="Z657" s="108"/>
      <c r="AA657" s="108"/>
      <c r="AB657" s="108"/>
      <c r="AC657" s="108"/>
      <c r="AD657" s="108"/>
      <c r="AE657" s="108"/>
      <c r="AF657" s="108"/>
      <c r="AG657" s="108"/>
      <c r="AH657" s="108"/>
    </row>
    <row r="658" spans="7:34" x14ac:dyDescent="0.55000000000000004">
      <c r="G658" s="108"/>
      <c r="H658" s="108"/>
      <c r="I658" s="108"/>
      <c r="J658" s="108"/>
      <c r="K658" s="108"/>
      <c r="L658" s="108"/>
      <c r="M658" s="108"/>
      <c r="N658" s="108"/>
      <c r="O658" s="108"/>
      <c r="P658" s="108"/>
      <c r="Q658" s="108"/>
      <c r="R658" s="108"/>
      <c r="S658" s="108"/>
      <c r="T658" s="108"/>
      <c r="U658" s="108"/>
      <c r="V658" s="108"/>
      <c r="W658" s="108"/>
      <c r="X658" s="108"/>
      <c r="Y658" s="108"/>
      <c r="Z658" s="108"/>
      <c r="AA658" s="108"/>
      <c r="AB658" s="108"/>
      <c r="AC658" s="108"/>
      <c r="AD658" s="108"/>
      <c r="AE658" s="108"/>
      <c r="AF658" s="108"/>
      <c r="AG658" s="108"/>
      <c r="AH658" s="108"/>
    </row>
    <row r="659" spans="7:34" x14ac:dyDescent="0.55000000000000004">
      <c r="G659" s="108"/>
      <c r="H659" s="108"/>
      <c r="I659" s="108"/>
      <c r="J659" s="108"/>
      <c r="K659" s="108"/>
      <c r="L659" s="108"/>
      <c r="M659" s="108"/>
      <c r="N659" s="108"/>
      <c r="O659" s="108"/>
      <c r="P659" s="108"/>
      <c r="Q659" s="108"/>
      <c r="R659" s="108"/>
      <c r="S659" s="108"/>
      <c r="T659" s="108"/>
      <c r="U659" s="108"/>
      <c r="V659" s="108"/>
      <c r="W659" s="108"/>
      <c r="X659" s="108"/>
      <c r="Y659" s="108"/>
      <c r="Z659" s="108"/>
      <c r="AA659" s="108"/>
      <c r="AB659" s="108"/>
      <c r="AC659" s="108"/>
      <c r="AD659" s="108"/>
      <c r="AE659" s="108"/>
      <c r="AF659" s="108"/>
      <c r="AG659" s="108"/>
      <c r="AH659" s="108"/>
    </row>
    <row r="660" spans="7:34" x14ac:dyDescent="0.55000000000000004">
      <c r="G660" s="108"/>
      <c r="H660" s="108"/>
      <c r="I660" s="108"/>
      <c r="J660" s="108"/>
      <c r="K660" s="108"/>
      <c r="L660" s="108"/>
      <c r="M660" s="108"/>
      <c r="N660" s="108"/>
      <c r="O660" s="108"/>
      <c r="P660" s="108"/>
      <c r="Q660" s="108"/>
      <c r="R660" s="108"/>
      <c r="S660" s="108"/>
      <c r="T660" s="108"/>
      <c r="U660" s="108"/>
      <c r="V660" s="108"/>
      <c r="W660" s="108"/>
      <c r="X660" s="108"/>
      <c r="Y660" s="108"/>
      <c r="Z660" s="108"/>
      <c r="AA660" s="108"/>
      <c r="AB660" s="108"/>
      <c r="AC660" s="108"/>
      <c r="AD660" s="108"/>
      <c r="AE660" s="108"/>
      <c r="AF660" s="108"/>
      <c r="AG660" s="108"/>
      <c r="AH660" s="108"/>
    </row>
    <row r="661" spans="7:34" x14ac:dyDescent="0.55000000000000004">
      <c r="G661" s="108"/>
      <c r="H661" s="108"/>
      <c r="I661" s="108"/>
      <c r="J661" s="108"/>
      <c r="K661" s="108"/>
      <c r="L661" s="108"/>
      <c r="M661" s="108"/>
      <c r="N661" s="108"/>
      <c r="O661" s="108"/>
      <c r="P661" s="108"/>
      <c r="Q661" s="108"/>
      <c r="R661" s="108"/>
      <c r="S661" s="108"/>
      <c r="T661" s="108"/>
      <c r="U661" s="108"/>
      <c r="V661" s="108"/>
      <c r="W661" s="108"/>
      <c r="X661" s="108"/>
      <c r="Y661" s="108"/>
      <c r="Z661" s="108"/>
      <c r="AA661" s="108"/>
      <c r="AB661" s="108"/>
      <c r="AC661" s="108"/>
      <c r="AD661" s="108"/>
      <c r="AE661" s="108"/>
      <c r="AF661" s="108"/>
      <c r="AG661" s="108"/>
      <c r="AH661" s="108"/>
    </row>
    <row r="662" spans="7:34" x14ac:dyDescent="0.55000000000000004">
      <c r="G662" s="108"/>
      <c r="H662" s="108"/>
      <c r="I662" s="108"/>
      <c r="J662" s="108"/>
      <c r="K662" s="108"/>
      <c r="L662" s="108"/>
      <c r="M662" s="108"/>
      <c r="N662" s="108"/>
      <c r="O662" s="108"/>
      <c r="P662" s="108"/>
      <c r="Q662" s="108"/>
      <c r="R662" s="108"/>
      <c r="S662" s="108"/>
      <c r="T662" s="108"/>
      <c r="U662" s="108"/>
      <c r="V662" s="108"/>
      <c r="W662" s="108"/>
      <c r="X662" s="108"/>
      <c r="Y662" s="108"/>
      <c r="Z662" s="108"/>
      <c r="AA662" s="108"/>
      <c r="AB662" s="108"/>
      <c r="AC662" s="108"/>
      <c r="AD662" s="108"/>
      <c r="AE662" s="108"/>
      <c r="AF662" s="108"/>
      <c r="AG662" s="108"/>
      <c r="AH662" s="108"/>
    </row>
    <row r="663" spans="7:34" x14ac:dyDescent="0.55000000000000004">
      <c r="G663" s="108"/>
      <c r="H663" s="108"/>
      <c r="I663" s="108"/>
      <c r="J663" s="108"/>
      <c r="K663" s="108"/>
      <c r="L663" s="108"/>
      <c r="M663" s="108"/>
      <c r="N663" s="108"/>
      <c r="O663" s="108"/>
      <c r="P663" s="108"/>
      <c r="Q663" s="108"/>
      <c r="R663" s="108"/>
      <c r="S663" s="108"/>
      <c r="T663" s="108"/>
      <c r="U663" s="108"/>
      <c r="V663" s="108"/>
      <c r="W663" s="108"/>
      <c r="X663" s="108"/>
      <c r="Y663" s="108"/>
      <c r="Z663" s="108"/>
      <c r="AA663" s="108"/>
      <c r="AB663" s="108"/>
      <c r="AC663" s="108"/>
      <c r="AD663" s="108"/>
      <c r="AE663" s="108"/>
      <c r="AF663" s="108"/>
      <c r="AG663" s="108"/>
      <c r="AH663" s="108"/>
    </row>
    <row r="664" spans="7:34" x14ac:dyDescent="0.55000000000000004">
      <c r="G664" s="108"/>
      <c r="H664" s="108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08"/>
      <c r="T664" s="108"/>
      <c r="U664" s="108"/>
      <c r="V664" s="108"/>
      <c r="W664" s="108"/>
      <c r="X664" s="108"/>
      <c r="Y664" s="108"/>
      <c r="Z664" s="108"/>
      <c r="AA664" s="108"/>
      <c r="AB664" s="108"/>
      <c r="AC664" s="108"/>
      <c r="AD664" s="108"/>
      <c r="AE664" s="108"/>
      <c r="AF664" s="108"/>
      <c r="AG664" s="108"/>
      <c r="AH664" s="108"/>
    </row>
    <row r="665" spans="7:34" x14ac:dyDescent="0.55000000000000004">
      <c r="G665" s="108"/>
      <c r="H665" s="108"/>
      <c r="I665" s="108"/>
      <c r="J665" s="108"/>
      <c r="K665" s="108"/>
      <c r="L665" s="108"/>
      <c r="M665" s="108"/>
      <c r="N665" s="108"/>
      <c r="O665" s="108"/>
      <c r="P665" s="108"/>
      <c r="Q665" s="108"/>
      <c r="R665" s="108"/>
      <c r="S665" s="108"/>
      <c r="T665" s="108"/>
      <c r="U665" s="108"/>
      <c r="V665" s="108"/>
      <c r="W665" s="108"/>
      <c r="X665" s="108"/>
      <c r="Y665" s="108"/>
      <c r="Z665" s="108"/>
      <c r="AA665" s="108"/>
      <c r="AB665" s="108"/>
      <c r="AC665" s="108"/>
      <c r="AD665" s="108"/>
      <c r="AE665" s="108"/>
      <c r="AF665" s="108"/>
      <c r="AG665" s="108"/>
      <c r="AH665" s="108"/>
    </row>
    <row r="666" spans="7:34" x14ac:dyDescent="0.55000000000000004">
      <c r="G666" s="108"/>
      <c r="H666" s="108"/>
      <c r="I666" s="108"/>
      <c r="J666" s="108"/>
      <c r="K666" s="108"/>
      <c r="L666" s="108"/>
      <c r="M666" s="108"/>
      <c r="N666" s="108"/>
      <c r="O666" s="108"/>
      <c r="P666" s="108"/>
      <c r="Q666" s="108"/>
      <c r="R666" s="108"/>
      <c r="S666" s="108"/>
      <c r="T666" s="108"/>
      <c r="U666" s="108"/>
      <c r="V666" s="108"/>
      <c r="W666" s="108"/>
      <c r="X666" s="108"/>
      <c r="Y666" s="108"/>
      <c r="Z666" s="108"/>
      <c r="AA666" s="108"/>
      <c r="AB666" s="108"/>
      <c r="AC666" s="108"/>
      <c r="AD666" s="108"/>
      <c r="AE666" s="108"/>
      <c r="AF666" s="108"/>
      <c r="AG666" s="108"/>
      <c r="AH666" s="108"/>
    </row>
    <row r="667" spans="7:34" x14ac:dyDescent="0.55000000000000004">
      <c r="G667" s="108"/>
      <c r="H667" s="108"/>
      <c r="I667" s="108"/>
      <c r="J667" s="108"/>
      <c r="K667" s="108"/>
      <c r="L667" s="108"/>
      <c r="M667" s="108"/>
      <c r="N667" s="108"/>
      <c r="O667" s="108"/>
      <c r="P667" s="108"/>
      <c r="Q667" s="108"/>
      <c r="R667" s="108"/>
      <c r="S667" s="108"/>
      <c r="T667" s="108"/>
      <c r="U667" s="108"/>
      <c r="V667" s="108"/>
      <c r="W667" s="108"/>
      <c r="X667" s="108"/>
      <c r="Y667" s="108"/>
      <c r="Z667" s="108"/>
      <c r="AA667" s="108"/>
      <c r="AB667" s="108"/>
      <c r="AC667" s="108"/>
      <c r="AD667" s="108"/>
      <c r="AE667" s="108"/>
      <c r="AF667" s="108"/>
      <c r="AG667" s="108"/>
      <c r="AH667" s="108"/>
    </row>
    <row r="668" spans="7:34" x14ac:dyDescent="0.55000000000000004">
      <c r="G668" s="108"/>
      <c r="H668" s="108"/>
      <c r="I668" s="108"/>
      <c r="J668" s="108"/>
      <c r="K668" s="108"/>
      <c r="L668" s="108"/>
      <c r="M668" s="108"/>
      <c r="N668" s="108"/>
      <c r="O668" s="108"/>
      <c r="P668" s="108"/>
      <c r="Q668" s="108"/>
      <c r="R668" s="108"/>
      <c r="S668" s="108"/>
      <c r="T668" s="108"/>
      <c r="U668" s="108"/>
      <c r="V668" s="108"/>
      <c r="W668" s="108"/>
      <c r="X668" s="108"/>
      <c r="Y668" s="108"/>
      <c r="Z668" s="108"/>
      <c r="AA668" s="108"/>
      <c r="AB668" s="108"/>
      <c r="AC668" s="108"/>
      <c r="AD668" s="108"/>
      <c r="AE668" s="108"/>
      <c r="AF668" s="108"/>
      <c r="AG668" s="108"/>
      <c r="AH668" s="108"/>
    </row>
    <row r="669" spans="7:34" x14ac:dyDescent="0.55000000000000004">
      <c r="G669" s="108"/>
      <c r="H669" s="108"/>
      <c r="I669" s="108"/>
      <c r="J669" s="108"/>
      <c r="K669" s="108"/>
      <c r="L669" s="108"/>
      <c r="M669" s="108"/>
      <c r="N669" s="108"/>
      <c r="O669" s="108"/>
      <c r="P669" s="108"/>
      <c r="Q669" s="108"/>
      <c r="R669" s="108"/>
      <c r="S669" s="108"/>
      <c r="T669" s="108"/>
      <c r="U669" s="108"/>
      <c r="V669" s="108"/>
      <c r="W669" s="108"/>
      <c r="X669" s="108"/>
      <c r="Y669" s="108"/>
      <c r="Z669" s="108"/>
      <c r="AA669" s="108"/>
      <c r="AB669" s="108"/>
      <c r="AC669" s="108"/>
      <c r="AD669" s="108"/>
      <c r="AE669" s="108"/>
      <c r="AF669" s="108"/>
      <c r="AG669" s="108"/>
      <c r="AH669" s="108"/>
    </row>
    <row r="670" spans="7:34" x14ac:dyDescent="0.55000000000000004">
      <c r="G670" s="108"/>
      <c r="H670" s="108"/>
      <c r="I670" s="108"/>
      <c r="J670" s="108"/>
      <c r="K670" s="108"/>
      <c r="L670" s="108"/>
      <c r="M670" s="108"/>
      <c r="N670" s="108"/>
      <c r="O670" s="108"/>
      <c r="P670" s="108"/>
      <c r="Q670" s="108"/>
      <c r="R670" s="108"/>
      <c r="S670" s="108"/>
      <c r="T670" s="108"/>
      <c r="U670" s="108"/>
      <c r="V670" s="108"/>
      <c r="W670" s="108"/>
      <c r="X670" s="108"/>
      <c r="Y670" s="108"/>
      <c r="Z670" s="108"/>
      <c r="AA670" s="108"/>
      <c r="AB670" s="108"/>
      <c r="AC670" s="108"/>
      <c r="AD670" s="108"/>
      <c r="AE670" s="108"/>
      <c r="AF670" s="108"/>
      <c r="AG670" s="108"/>
      <c r="AH670" s="108"/>
    </row>
    <row r="671" spans="7:34" x14ac:dyDescent="0.55000000000000004">
      <c r="G671" s="108"/>
      <c r="H671" s="108"/>
      <c r="I671" s="108"/>
      <c r="J671" s="108"/>
      <c r="K671" s="108"/>
      <c r="L671" s="108"/>
      <c r="M671" s="108"/>
      <c r="N671" s="108"/>
      <c r="O671" s="108"/>
      <c r="P671" s="108"/>
      <c r="Q671" s="108"/>
      <c r="R671" s="108"/>
      <c r="S671" s="108"/>
      <c r="T671" s="108"/>
      <c r="U671" s="108"/>
      <c r="V671" s="108"/>
      <c r="W671" s="108"/>
      <c r="X671" s="108"/>
      <c r="Y671" s="108"/>
      <c r="Z671" s="108"/>
      <c r="AA671" s="108"/>
      <c r="AB671" s="108"/>
      <c r="AC671" s="108"/>
      <c r="AD671" s="108"/>
      <c r="AE671" s="108"/>
      <c r="AF671" s="108"/>
      <c r="AG671" s="108"/>
      <c r="AH671" s="108"/>
    </row>
    <row r="672" spans="7:34" x14ac:dyDescent="0.55000000000000004">
      <c r="G672" s="108"/>
      <c r="H672" s="108"/>
      <c r="I672" s="108"/>
      <c r="J672" s="108"/>
      <c r="K672" s="108"/>
      <c r="L672" s="108"/>
      <c r="M672" s="108"/>
      <c r="N672" s="108"/>
      <c r="O672" s="108"/>
      <c r="P672" s="108"/>
      <c r="Q672" s="108"/>
      <c r="R672" s="108"/>
      <c r="S672" s="108"/>
      <c r="T672" s="108"/>
      <c r="U672" s="108"/>
      <c r="V672" s="108"/>
      <c r="W672" s="108"/>
      <c r="X672" s="108"/>
      <c r="Y672" s="108"/>
      <c r="Z672" s="108"/>
      <c r="AA672" s="108"/>
      <c r="AB672" s="108"/>
      <c r="AC672" s="108"/>
      <c r="AD672" s="108"/>
      <c r="AE672" s="108"/>
      <c r="AF672" s="108"/>
      <c r="AG672" s="108"/>
      <c r="AH672" s="108"/>
    </row>
    <row r="673" spans="7:34" x14ac:dyDescent="0.55000000000000004">
      <c r="G673" s="108"/>
      <c r="H673" s="108"/>
      <c r="I673" s="108"/>
      <c r="J673" s="108"/>
      <c r="K673" s="108"/>
      <c r="L673" s="108"/>
      <c r="M673" s="108"/>
      <c r="N673" s="108"/>
      <c r="O673" s="108"/>
      <c r="P673" s="108"/>
      <c r="Q673" s="108"/>
      <c r="R673" s="108"/>
      <c r="S673" s="108"/>
      <c r="T673" s="108"/>
      <c r="U673" s="108"/>
      <c r="V673" s="108"/>
      <c r="W673" s="108"/>
      <c r="X673" s="108"/>
      <c r="Y673" s="108"/>
      <c r="Z673" s="108"/>
      <c r="AA673" s="108"/>
      <c r="AB673" s="108"/>
      <c r="AC673" s="108"/>
      <c r="AD673" s="108"/>
      <c r="AE673" s="108"/>
      <c r="AF673" s="108"/>
      <c r="AG673" s="108"/>
      <c r="AH673" s="108"/>
    </row>
    <row r="674" spans="7:34" x14ac:dyDescent="0.55000000000000004">
      <c r="G674" s="108"/>
      <c r="H674" s="108"/>
      <c r="I674" s="108"/>
      <c r="J674" s="108"/>
      <c r="K674" s="108"/>
      <c r="L674" s="108"/>
      <c r="M674" s="108"/>
      <c r="N674" s="108"/>
      <c r="O674" s="108"/>
      <c r="P674" s="108"/>
      <c r="Q674" s="108"/>
      <c r="R674" s="108"/>
      <c r="S674" s="108"/>
      <c r="T674" s="108"/>
      <c r="U674" s="108"/>
      <c r="V674" s="108"/>
      <c r="W674" s="108"/>
      <c r="X674" s="108"/>
      <c r="Y674" s="108"/>
      <c r="Z674" s="108"/>
      <c r="AA674" s="108"/>
      <c r="AB674" s="108"/>
      <c r="AC674" s="108"/>
      <c r="AD674" s="108"/>
      <c r="AE674" s="108"/>
      <c r="AF674" s="108"/>
      <c r="AG674" s="108"/>
      <c r="AH674" s="108"/>
    </row>
    <row r="675" spans="7:34" x14ac:dyDescent="0.55000000000000004">
      <c r="G675" s="108"/>
      <c r="H675" s="108"/>
      <c r="I675" s="108"/>
      <c r="J675" s="108"/>
      <c r="K675" s="108"/>
      <c r="L675" s="108"/>
      <c r="M675" s="108"/>
      <c r="N675" s="108"/>
      <c r="O675" s="108"/>
      <c r="P675" s="108"/>
      <c r="Q675" s="108"/>
      <c r="R675" s="108"/>
      <c r="S675" s="108"/>
      <c r="T675" s="108"/>
      <c r="U675" s="108"/>
      <c r="V675" s="108"/>
      <c r="W675" s="108"/>
      <c r="X675" s="108"/>
      <c r="Y675" s="108"/>
      <c r="Z675" s="108"/>
      <c r="AA675" s="108"/>
      <c r="AB675" s="108"/>
      <c r="AC675" s="108"/>
      <c r="AD675" s="108"/>
      <c r="AE675" s="108"/>
      <c r="AF675" s="108"/>
      <c r="AG675" s="108"/>
      <c r="AH675" s="108"/>
    </row>
    <row r="676" spans="7:34" x14ac:dyDescent="0.55000000000000004">
      <c r="G676" s="108"/>
      <c r="H676" s="108"/>
      <c r="I676" s="108"/>
      <c r="J676" s="108"/>
      <c r="K676" s="108"/>
      <c r="L676" s="108"/>
      <c r="M676" s="108"/>
      <c r="N676" s="108"/>
      <c r="O676" s="108"/>
      <c r="P676" s="108"/>
      <c r="Q676" s="108"/>
      <c r="R676" s="108"/>
      <c r="S676" s="108"/>
      <c r="T676" s="108"/>
      <c r="U676" s="108"/>
      <c r="V676" s="108"/>
      <c r="W676" s="108"/>
      <c r="X676" s="108"/>
      <c r="Y676" s="108"/>
      <c r="Z676" s="108"/>
      <c r="AA676" s="108"/>
      <c r="AB676" s="108"/>
      <c r="AC676" s="108"/>
      <c r="AD676" s="108"/>
      <c r="AE676" s="108"/>
      <c r="AF676" s="108"/>
      <c r="AG676" s="108"/>
      <c r="AH676" s="108"/>
    </row>
    <row r="677" spans="7:34" x14ac:dyDescent="0.55000000000000004">
      <c r="G677" s="108"/>
      <c r="H677" s="108"/>
      <c r="I677" s="108"/>
      <c r="J677" s="108"/>
      <c r="K677" s="108"/>
      <c r="L677" s="108"/>
      <c r="M677" s="108"/>
      <c r="N677" s="108"/>
      <c r="O677" s="108"/>
      <c r="P677" s="108"/>
      <c r="Q677" s="108"/>
      <c r="R677" s="108"/>
      <c r="S677" s="108"/>
      <c r="T677" s="108"/>
      <c r="U677" s="108"/>
      <c r="V677" s="108"/>
      <c r="W677" s="108"/>
      <c r="X677" s="108"/>
      <c r="Y677" s="108"/>
      <c r="Z677" s="108"/>
      <c r="AA677" s="108"/>
      <c r="AB677" s="108"/>
      <c r="AC677" s="108"/>
      <c r="AD677" s="108"/>
      <c r="AE677" s="108"/>
      <c r="AF677" s="108"/>
      <c r="AG677" s="108"/>
      <c r="AH677" s="108"/>
    </row>
    <row r="678" spans="7:34" x14ac:dyDescent="0.55000000000000004">
      <c r="G678" s="108"/>
      <c r="H678" s="108"/>
      <c r="I678" s="108"/>
      <c r="J678" s="108"/>
      <c r="K678" s="108"/>
      <c r="L678" s="108"/>
      <c r="M678" s="108"/>
      <c r="N678" s="108"/>
      <c r="O678" s="108"/>
      <c r="P678" s="108"/>
      <c r="Q678" s="108"/>
      <c r="R678" s="108"/>
      <c r="S678" s="108"/>
      <c r="T678" s="108"/>
      <c r="U678" s="108"/>
      <c r="V678" s="108"/>
      <c r="W678" s="108"/>
      <c r="X678" s="108"/>
      <c r="Y678" s="108"/>
      <c r="Z678" s="108"/>
      <c r="AA678" s="108"/>
      <c r="AB678" s="108"/>
      <c r="AC678" s="108"/>
      <c r="AD678" s="108"/>
      <c r="AE678" s="108"/>
      <c r="AF678" s="108"/>
      <c r="AG678" s="108"/>
      <c r="AH678" s="108"/>
    </row>
    <row r="679" spans="7:34" x14ac:dyDescent="0.55000000000000004">
      <c r="G679" s="108"/>
      <c r="H679" s="108"/>
      <c r="I679" s="108"/>
      <c r="J679" s="108"/>
      <c r="K679" s="108"/>
      <c r="L679" s="108"/>
      <c r="M679" s="108"/>
      <c r="N679" s="108"/>
      <c r="O679" s="108"/>
      <c r="P679" s="108"/>
      <c r="Q679" s="108"/>
      <c r="R679" s="108"/>
      <c r="S679" s="108"/>
      <c r="T679" s="108"/>
      <c r="U679" s="108"/>
      <c r="V679" s="108"/>
      <c r="W679" s="108"/>
      <c r="X679" s="108"/>
      <c r="Y679" s="108"/>
      <c r="Z679" s="108"/>
      <c r="AA679" s="108"/>
      <c r="AB679" s="108"/>
      <c r="AC679" s="108"/>
      <c r="AD679" s="108"/>
      <c r="AE679" s="108"/>
      <c r="AF679" s="108"/>
      <c r="AG679" s="108"/>
      <c r="AH679" s="108"/>
    </row>
    <row r="680" spans="7:34" x14ac:dyDescent="0.55000000000000004">
      <c r="G680" s="108"/>
      <c r="H680" s="108"/>
      <c r="I680" s="108"/>
      <c r="J680" s="108"/>
      <c r="K680" s="108"/>
      <c r="L680" s="108"/>
      <c r="M680" s="108"/>
      <c r="N680" s="108"/>
      <c r="O680" s="108"/>
      <c r="P680" s="108"/>
      <c r="Q680" s="108"/>
      <c r="R680" s="108"/>
      <c r="S680" s="108"/>
      <c r="T680" s="108"/>
      <c r="U680" s="108"/>
      <c r="V680" s="108"/>
      <c r="W680" s="108"/>
      <c r="X680" s="108"/>
      <c r="Y680" s="108"/>
      <c r="Z680" s="108"/>
      <c r="AA680" s="108"/>
      <c r="AB680" s="108"/>
      <c r="AC680" s="108"/>
      <c r="AD680" s="108"/>
      <c r="AE680" s="108"/>
      <c r="AF680" s="108"/>
      <c r="AG680" s="108"/>
      <c r="AH680" s="108"/>
    </row>
    <row r="681" spans="7:34" x14ac:dyDescent="0.55000000000000004">
      <c r="G681" s="108"/>
      <c r="H681" s="108"/>
      <c r="I681" s="108"/>
      <c r="J681" s="108"/>
      <c r="K681" s="108"/>
      <c r="L681" s="108"/>
      <c r="M681" s="108"/>
      <c r="N681" s="108"/>
      <c r="O681" s="108"/>
      <c r="P681" s="108"/>
      <c r="Q681" s="108"/>
      <c r="R681" s="108"/>
      <c r="S681" s="108"/>
      <c r="T681" s="108"/>
      <c r="U681" s="108"/>
      <c r="V681" s="108"/>
      <c r="W681" s="108"/>
      <c r="X681" s="108"/>
      <c r="Y681" s="108"/>
      <c r="Z681" s="108"/>
      <c r="AA681" s="108"/>
      <c r="AB681" s="108"/>
      <c r="AC681" s="108"/>
      <c r="AD681" s="108"/>
      <c r="AE681" s="108"/>
      <c r="AF681" s="108"/>
      <c r="AG681" s="108"/>
      <c r="AH681" s="108"/>
    </row>
    <row r="682" spans="7:34" x14ac:dyDescent="0.55000000000000004">
      <c r="G682" s="108"/>
      <c r="H682" s="108"/>
      <c r="I682" s="108"/>
      <c r="J682" s="108"/>
      <c r="K682" s="108"/>
      <c r="L682" s="108"/>
      <c r="M682" s="108"/>
      <c r="N682" s="108"/>
      <c r="O682" s="108"/>
      <c r="P682" s="108"/>
      <c r="Q682" s="108"/>
      <c r="R682" s="108"/>
      <c r="S682" s="108"/>
      <c r="T682" s="108"/>
      <c r="U682" s="108"/>
      <c r="V682" s="108"/>
      <c r="W682" s="108"/>
      <c r="X682" s="108"/>
      <c r="Y682" s="108"/>
      <c r="Z682" s="108"/>
      <c r="AA682" s="108"/>
      <c r="AB682" s="108"/>
      <c r="AC682" s="108"/>
      <c r="AD682" s="108"/>
      <c r="AE682" s="108"/>
      <c r="AF682" s="108"/>
      <c r="AG682" s="108"/>
      <c r="AH682" s="108"/>
    </row>
    <row r="683" spans="7:34" x14ac:dyDescent="0.55000000000000004">
      <c r="G683" s="108"/>
      <c r="H683" s="108"/>
      <c r="I683" s="108"/>
      <c r="J683" s="108"/>
      <c r="K683" s="108"/>
      <c r="L683" s="108"/>
      <c r="M683" s="108"/>
      <c r="N683" s="108"/>
      <c r="O683" s="108"/>
      <c r="P683" s="108"/>
      <c r="Q683" s="108"/>
      <c r="R683" s="108"/>
      <c r="S683" s="108"/>
      <c r="T683" s="108"/>
      <c r="U683" s="108"/>
      <c r="V683" s="108"/>
      <c r="W683" s="108"/>
      <c r="X683" s="108"/>
      <c r="Y683" s="108"/>
      <c r="Z683" s="108"/>
      <c r="AA683" s="108"/>
      <c r="AB683" s="108"/>
      <c r="AC683" s="108"/>
      <c r="AD683" s="108"/>
      <c r="AE683" s="108"/>
      <c r="AF683" s="108"/>
      <c r="AG683" s="108"/>
      <c r="AH683" s="108"/>
    </row>
    <row r="684" spans="7:34" x14ac:dyDescent="0.55000000000000004">
      <c r="G684" s="108"/>
      <c r="H684" s="108"/>
      <c r="I684" s="108"/>
      <c r="J684" s="108"/>
      <c r="K684" s="108"/>
      <c r="L684" s="108"/>
      <c r="M684" s="108"/>
      <c r="N684" s="108"/>
      <c r="O684" s="108"/>
      <c r="P684" s="108"/>
      <c r="Q684" s="108"/>
      <c r="R684" s="108"/>
      <c r="S684" s="108"/>
      <c r="T684" s="108"/>
      <c r="U684" s="108"/>
      <c r="V684" s="108"/>
      <c r="W684" s="108"/>
      <c r="X684" s="108"/>
      <c r="Y684" s="108"/>
      <c r="Z684" s="108"/>
      <c r="AA684" s="108"/>
      <c r="AB684" s="108"/>
      <c r="AC684" s="108"/>
      <c r="AD684" s="108"/>
      <c r="AE684" s="108"/>
      <c r="AF684" s="108"/>
      <c r="AG684" s="108"/>
      <c r="AH684" s="108"/>
    </row>
    <row r="685" spans="7:34" x14ac:dyDescent="0.55000000000000004">
      <c r="G685" s="108"/>
      <c r="H685" s="108"/>
      <c r="I685" s="108"/>
      <c r="J685" s="108"/>
      <c r="K685" s="108"/>
      <c r="L685" s="108"/>
      <c r="M685" s="108"/>
      <c r="N685" s="108"/>
      <c r="O685" s="108"/>
      <c r="P685" s="108"/>
      <c r="Q685" s="108"/>
      <c r="R685" s="108"/>
      <c r="S685" s="108"/>
      <c r="T685" s="108"/>
      <c r="U685" s="108"/>
      <c r="V685" s="108"/>
      <c r="W685" s="108"/>
      <c r="X685" s="108"/>
      <c r="Y685" s="108"/>
      <c r="Z685" s="108"/>
      <c r="AA685" s="108"/>
      <c r="AB685" s="108"/>
      <c r="AC685" s="108"/>
      <c r="AD685" s="108"/>
      <c r="AE685" s="108"/>
      <c r="AF685" s="108"/>
      <c r="AG685" s="108"/>
      <c r="AH685" s="108"/>
    </row>
    <row r="686" spans="7:34" x14ac:dyDescent="0.55000000000000004">
      <c r="G686" s="108"/>
      <c r="H686" s="108"/>
      <c r="I686" s="108"/>
      <c r="J686" s="108"/>
      <c r="K686" s="108"/>
      <c r="L686" s="108"/>
      <c r="M686" s="108"/>
      <c r="N686" s="108"/>
      <c r="O686" s="108"/>
      <c r="P686" s="108"/>
      <c r="Q686" s="108"/>
      <c r="R686" s="108"/>
      <c r="S686" s="108"/>
      <c r="T686" s="108"/>
      <c r="U686" s="108"/>
      <c r="V686" s="108"/>
      <c r="W686" s="108"/>
      <c r="X686" s="108"/>
      <c r="Y686" s="108"/>
      <c r="Z686" s="108"/>
      <c r="AA686" s="108"/>
      <c r="AB686" s="108"/>
      <c r="AC686" s="108"/>
      <c r="AD686" s="108"/>
      <c r="AE686" s="108"/>
      <c r="AF686" s="108"/>
      <c r="AG686" s="108"/>
      <c r="AH686" s="108"/>
    </row>
    <row r="687" spans="7:34" x14ac:dyDescent="0.55000000000000004">
      <c r="G687" s="108"/>
      <c r="H687" s="108"/>
      <c r="I687" s="108"/>
      <c r="J687" s="108"/>
      <c r="K687" s="108"/>
      <c r="L687" s="108"/>
      <c r="M687" s="108"/>
      <c r="N687" s="108"/>
      <c r="O687" s="108"/>
      <c r="P687" s="108"/>
      <c r="Q687" s="108"/>
      <c r="R687" s="108"/>
      <c r="S687" s="108"/>
      <c r="T687" s="108"/>
      <c r="U687" s="108"/>
      <c r="V687" s="108"/>
      <c r="W687" s="108"/>
      <c r="X687" s="108"/>
      <c r="Y687" s="108"/>
      <c r="Z687" s="108"/>
      <c r="AA687" s="108"/>
      <c r="AB687" s="108"/>
      <c r="AC687" s="108"/>
      <c r="AD687" s="108"/>
      <c r="AE687" s="108"/>
      <c r="AF687" s="108"/>
      <c r="AG687" s="108"/>
      <c r="AH687" s="108"/>
    </row>
    <row r="688" spans="7:34" x14ac:dyDescent="0.55000000000000004">
      <c r="G688" s="108"/>
      <c r="H688" s="108"/>
      <c r="I688" s="108"/>
      <c r="J688" s="108"/>
      <c r="K688" s="108"/>
      <c r="L688" s="108"/>
      <c r="M688" s="108"/>
      <c r="N688" s="108"/>
      <c r="O688" s="108"/>
      <c r="P688" s="108"/>
      <c r="Q688" s="108"/>
      <c r="R688" s="108"/>
      <c r="S688" s="108"/>
      <c r="T688" s="108"/>
      <c r="U688" s="108"/>
      <c r="V688" s="108"/>
      <c r="W688" s="108"/>
      <c r="X688" s="108"/>
      <c r="Y688" s="108"/>
      <c r="Z688" s="108"/>
      <c r="AA688" s="108"/>
      <c r="AB688" s="108"/>
      <c r="AC688" s="108"/>
      <c r="AD688" s="108"/>
      <c r="AE688" s="108"/>
      <c r="AF688" s="108"/>
      <c r="AG688" s="108"/>
      <c r="AH688" s="108"/>
    </row>
    <row r="689" spans="7:34" x14ac:dyDescent="0.55000000000000004">
      <c r="G689" s="108"/>
      <c r="H689" s="108"/>
      <c r="I689" s="108"/>
      <c r="J689" s="108"/>
      <c r="K689" s="108"/>
      <c r="L689" s="108"/>
      <c r="M689" s="108"/>
      <c r="N689" s="108"/>
      <c r="O689" s="108"/>
      <c r="P689" s="108"/>
      <c r="Q689" s="108"/>
      <c r="R689" s="108"/>
      <c r="S689" s="108"/>
      <c r="T689" s="108"/>
      <c r="U689" s="108"/>
      <c r="V689" s="108"/>
      <c r="W689" s="108"/>
      <c r="X689" s="108"/>
      <c r="Y689" s="108"/>
      <c r="Z689" s="108"/>
      <c r="AA689" s="108"/>
      <c r="AB689" s="108"/>
      <c r="AC689" s="108"/>
      <c r="AD689" s="108"/>
      <c r="AE689" s="108"/>
      <c r="AF689" s="108"/>
      <c r="AG689" s="108"/>
      <c r="AH689" s="108"/>
    </row>
    <row r="690" spans="7:34" x14ac:dyDescent="0.55000000000000004">
      <c r="G690" s="108"/>
      <c r="H690" s="108"/>
      <c r="I690" s="108"/>
      <c r="J690" s="108"/>
      <c r="K690" s="108"/>
      <c r="L690" s="108"/>
      <c r="M690" s="108"/>
      <c r="N690" s="108"/>
      <c r="O690" s="108"/>
      <c r="P690" s="108"/>
      <c r="Q690" s="108"/>
      <c r="R690" s="108"/>
      <c r="S690" s="108"/>
      <c r="T690" s="108"/>
      <c r="U690" s="108"/>
      <c r="V690" s="108"/>
      <c r="W690" s="108"/>
      <c r="X690" s="108"/>
      <c r="Y690" s="108"/>
      <c r="Z690" s="108"/>
      <c r="AA690" s="108"/>
      <c r="AB690" s="108"/>
      <c r="AC690" s="108"/>
      <c r="AD690" s="108"/>
      <c r="AE690" s="108"/>
      <c r="AF690" s="108"/>
      <c r="AG690" s="108"/>
      <c r="AH690" s="108"/>
    </row>
    <row r="691" spans="7:34" x14ac:dyDescent="0.55000000000000004">
      <c r="G691" s="108"/>
      <c r="H691" s="108"/>
      <c r="I691" s="108"/>
      <c r="J691" s="108"/>
      <c r="K691" s="108"/>
      <c r="L691" s="108"/>
      <c r="M691" s="108"/>
      <c r="N691" s="108"/>
      <c r="O691" s="108"/>
      <c r="P691" s="108"/>
      <c r="Q691" s="108"/>
      <c r="R691" s="108"/>
      <c r="S691" s="108"/>
      <c r="T691" s="108"/>
      <c r="U691" s="108"/>
      <c r="V691" s="108"/>
      <c r="W691" s="108"/>
      <c r="X691" s="108"/>
      <c r="Y691" s="108"/>
      <c r="Z691" s="108"/>
      <c r="AA691" s="108"/>
      <c r="AB691" s="108"/>
      <c r="AC691" s="108"/>
      <c r="AD691" s="108"/>
      <c r="AE691" s="108"/>
      <c r="AF691" s="108"/>
      <c r="AG691" s="108"/>
      <c r="AH691" s="108"/>
    </row>
    <row r="692" spans="7:34" x14ac:dyDescent="0.55000000000000004">
      <c r="G692" s="108"/>
      <c r="H692" s="108"/>
      <c r="I692" s="108"/>
      <c r="J692" s="108"/>
      <c r="K692" s="108"/>
      <c r="L692" s="108"/>
      <c r="M692" s="108"/>
      <c r="N692" s="108"/>
      <c r="O692" s="108"/>
      <c r="P692" s="108"/>
      <c r="Q692" s="108"/>
      <c r="R692" s="108"/>
      <c r="S692" s="108"/>
      <c r="T692" s="108"/>
      <c r="U692" s="108"/>
      <c r="V692" s="108"/>
      <c r="W692" s="108"/>
      <c r="X692" s="108"/>
      <c r="Y692" s="108"/>
      <c r="Z692" s="108"/>
      <c r="AA692" s="108"/>
      <c r="AB692" s="108"/>
      <c r="AC692" s="108"/>
      <c r="AD692" s="108"/>
      <c r="AE692" s="108"/>
      <c r="AF692" s="108"/>
      <c r="AG692" s="108"/>
      <c r="AH692" s="108"/>
    </row>
    <row r="693" spans="7:34" x14ac:dyDescent="0.55000000000000004">
      <c r="G693" s="108"/>
      <c r="H693" s="108"/>
      <c r="I693" s="108"/>
      <c r="J693" s="108"/>
      <c r="K693" s="108"/>
      <c r="L693" s="108"/>
      <c r="M693" s="108"/>
      <c r="N693" s="108"/>
      <c r="O693" s="108"/>
      <c r="P693" s="108"/>
      <c r="Q693" s="108"/>
      <c r="R693" s="108"/>
      <c r="S693" s="108"/>
      <c r="T693" s="108"/>
      <c r="U693" s="108"/>
      <c r="V693" s="108"/>
      <c r="W693" s="108"/>
      <c r="X693" s="108"/>
      <c r="Y693" s="108"/>
      <c r="Z693" s="108"/>
      <c r="AA693" s="108"/>
      <c r="AB693" s="108"/>
      <c r="AC693" s="108"/>
      <c r="AD693" s="108"/>
      <c r="AE693" s="108"/>
      <c r="AF693" s="108"/>
      <c r="AG693" s="108"/>
      <c r="AH693" s="108"/>
    </row>
    <row r="694" spans="7:34" x14ac:dyDescent="0.55000000000000004">
      <c r="G694" s="108"/>
      <c r="H694" s="108"/>
      <c r="I694" s="108"/>
      <c r="J694" s="108"/>
      <c r="K694" s="108"/>
      <c r="L694" s="108"/>
      <c r="M694" s="108"/>
      <c r="N694" s="108"/>
      <c r="O694" s="108"/>
      <c r="P694" s="108"/>
      <c r="Q694" s="108"/>
      <c r="R694" s="108"/>
      <c r="S694" s="108"/>
      <c r="T694" s="108"/>
      <c r="U694" s="108"/>
      <c r="V694" s="108"/>
      <c r="W694" s="108"/>
      <c r="X694" s="108"/>
      <c r="Y694" s="108"/>
      <c r="Z694" s="108"/>
      <c r="AA694" s="108"/>
      <c r="AB694" s="108"/>
      <c r="AC694" s="108"/>
      <c r="AD694" s="108"/>
      <c r="AE694" s="108"/>
      <c r="AF694" s="108"/>
      <c r="AG694" s="108"/>
      <c r="AH694" s="108"/>
    </row>
    <row r="695" spans="7:34" x14ac:dyDescent="0.55000000000000004">
      <c r="G695" s="108"/>
      <c r="H695" s="108"/>
      <c r="I695" s="108"/>
      <c r="J695" s="108"/>
      <c r="K695" s="108"/>
      <c r="L695" s="108"/>
      <c r="M695" s="108"/>
      <c r="N695" s="108"/>
      <c r="O695" s="108"/>
      <c r="P695" s="108"/>
      <c r="Q695" s="108"/>
      <c r="R695" s="108"/>
      <c r="S695" s="108"/>
      <c r="T695" s="108"/>
      <c r="U695" s="108"/>
      <c r="V695" s="108"/>
      <c r="W695" s="108"/>
      <c r="X695" s="108"/>
      <c r="Y695" s="108"/>
      <c r="Z695" s="108"/>
      <c r="AA695" s="108"/>
      <c r="AB695" s="108"/>
      <c r="AC695" s="108"/>
      <c r="AD695" s="108"/>
      <c r="AE695" s="108"/>
      <c r="AF695" s="108"/>
      <c r="AG695" s="108"/>
      <c r="AH695" s="108"/>
    </row>
    <row r="696" spans="7:34" x14ac:dyDescent="0.55000000000000004">
      <c r="G696" s="108"/>
      <c r="H696" s="108"/>
      <c r="I696" s="108"/>
      <c r="J696" s="108"/>
      <c r="K696" s="108"/>
      <c r="L696" s="108"/>
      <c r="M696" s="108"/>
      <c r="N696" s="108"/>
      <c r="O696" s="108"/>
      <c r="P696" s="108"/>
      <c r="Q696" s="108"/>
      <c r="R696" s="108"/>
      <c r="S696" s="108"/>
      <c r="T696" s="108"/>
      <c r="U696" s="108"/>
      <c r="V696" s="108"/>
      <c r="W696" s="108"/>
      <c r="X696" s="108"/>
      <c r="Y696" s="108"/>
      <c r="Z696" s="108"/>
      <c r="AA696" s="108"/>
      <c r="AB696" s="108"/>
      <c r="AC696" s="108"/>
      <c r="AD696" s="108"/>
      <c r="AE696" s="108"/>
      <c r="AF696" s="108"/>
      <c r="AG696" s="108"/>
      <c r="AH696" s="108"/>
    </row>
    <row r="697" spans="7:34" x14ac:dyDescent="0.55000000000000004">
      <c r="G697" s="108"/>
      <c r="H697" s="108"/>
      <c r="I697" s="108"/>
      <c r="J697" s="108"/>
      <c r="K697" s="108"/>
      <c r="L697" s="108"/>
      <c r="M697" s="108"/>
      <c r="N697" s="108"/>
      <c r="O697" s="108"/>
      <c r="P697" s="108"/>
      <c r="Q697" s="108"/>
      <c r="R697" s="108"/>
      <c r="S697" s="108"/>
      <c r="T697" s="108"/>
      <c r="U697" s="108"/>
      <c r="V697" s="108"/>
      <c r="W697" s="108"/>
      <c r="X697" s="108"/>
      <c r="Y697" s="108"/>
      <c r="Z697" s="108"/>
      <c r="AA697" s="108"/>
      <c r="AB697" s="108"/>
      <c r="AC697" s="108"/>
      <c r="AD697" s="108"/>
      <c r="AE697" s="108"/>
      <c r="AF697" s="108"/>
      <c r="AG697" s="108"/>
      <c r="AH697" s="108"/>
    </row>
    <row r="698" spans="7:34" x14ac:dyDescent="0.55000000000000004">
      <c r="G698" s="108"/>
      <c r="H698" s="108"/>
      <c r="I698" s="108"/>
      <c r="J698" s="108"/>
      <c r="K698" s="108"/>
      <c r="L698" s="108"/>
      <c r="M698" s="108"/>
      <c r="N698" s="108"/>
      <c r="O698" s="108"/>
      <c r="P698" s="108"/>
      <c r="Q698" s="108"/>
      <c r="R698" s="108"/>
      <c r="S698" s="108"/>
      <c r="T698" s="108"/>
      <c r="U698" s="108"/>
      <c r="V698" s="108"/>
      <c r="W698" s="108"/>
      <c r="X698" s="108"/>
      <c r="Y698" s="108"/>
      <c r="Z698" s="108"/>
      <c r="AA698" s="108"/>
      <c r="AB698" s="108"/>
      <c r="AC698" s="108"/>
      <c r="AD698" s="108"/>
      <c r="AE698" s="108"/>
      <c r="AF698" s="108"/>
      <c r="AG698" s="108"/>
      <c r="AH698" s="108"/>
    </row>
    <row r="699" spans="7:34" x14ac:dyDescent="0.55000000000000004">
      <c r="G699" s="108"/>
      <c r="H699" s="108"/>
      <c r="I699" s="108"/>
      <c r="J699" s="108"/>
      <c r="K699" s="108"/>
      <c r="L699" s="108"/>
      <c r="M699" s="108"/>
      <c r="N699" s="108"/>
      <c r="O699" s="108"/>
      <c r="P699" s="108"/>
      <c r="Q699" s="108"/>
      <c r="R699" s="108"/>
      <c r="S699" s="108"/>
      <c r="T699" s="108"/>
      <c r="U699" s="108"/>
      <c r="V699" s="108"/>
      <c r="W699" s="108"/>
      <c r="X699" s="108"/>
      <c r="Y699" s="108"/>
      <c r="Z699" s="108"/>
      <c r="AA699" s="108"/>
      <c r="AB699" s="108"/>
      <c r="AC699" s="108"/>
      <c r="AD699" s="108"/>
      <c r="AE699" s="108"/>
      <c r="AF699" s="108"/>
      <c r="AG699" s="108"/>
      <c r="AH699" s="108"/>
    </row>
    <row r="700" spans="7:34" x14ac:dyDescent="0.55000000000000004">
      <c r="G700" s="108"/>
      <c r="H700" s="108"/>
      <c r="I700" s="108"/>
      <c r="J700" s="108"/>
      <c r="K700" s="108"/>
      <c r="L700" s="108"/>
      <c r="M700" s="108"/>
      <c r="N700" s="108"/>
      <c r="O700" s="108"/>
      <c r="P700" s="108"/>
      <c r="Q700" s="108"/>
      <c r="R700" s="108"/>
      <c r="S700" s="108"/>
      <c r="T700" s="108"/>
      <c r="U700" s="108"/>
      <c r="V700" s="108"/>
      <c r="W700" s="108"/>
      <c r="X700" s="108"/>
      <c r="Y700" s="108"/>
      <c r="Z700" s="108"/>
      <c r="AA700" s="108"/>
      <c r="AB700" s="108"/>
      <c r="AC700" s="108"/>
      <c r="AD700" s="108"/>
      <c r="AE700" s="108"/>
      <c r="AF700" s="108"/>
      <c r="AG700" s="108"/>
      <c r="AH700" s="108"/>
    </row>
    <row r="701" spans="7:34" x14ac:dyDescent="0.55000000000000004">
      <c r="G701" s="108"/>
      <c r="H701" s="108"/>
      <c r="I701" s="108"/>
      <c r="J701" s="108"/>
      <c r="K701" s="108"/>
      <c r="L701" s="108"/>
      <c r="M701" s="108"/>
      <c r="N701" s="108"/>
      <c r="O701" s="108"/>
      <c r="P701" s="108"/>
      <c r="Q701" s="108"/>
      <c r="R701" s="108"/>
      <c r="S701" s="108"/>
      <c r="T701" s="108"/>
      <c r="U701" s="108"/>
      <c r="V701" s="108"/>
      <c r="W701" s="108"/>
      <c r="X701" s="108"/>
      <c r="Y701" s="108"/>
      <c r="Z701" s="108"/>
      <c r="AA701" s="108"/>
      <c r="AB701" s="108"/>
      <c r="AC701" s="108"/>
      <c r="AD701" s="108"/>
      <c r="AE701" s="108"/>
      <c r="AF701" s="108"/>
      <c r="AG701" s="108"/>
      <c r="AH701" s="108"/>
    </row>
    <row r="702" spans="7:34" x14ac:dyDescent="0.55000000000000004">
      <c r="G702" s="108"/>
      <c r="H702" s="108"/>
      <c r="I702" s="108"/>
      <c r="J702" s="108"/>
      <c r="K702" s="108"/>
      <c r="L702" s="108"/>
      <c r="M702" s="108"/>
      <c r="N702" s="108"/>
      <c r="O702" s="108"/>
      <c r="P702" s="108"/>
      <c r="Q702" s="108"/>
      <c r="R702" s="108"/>
      <c r="S702" s="108"/>
      <c r="T702" s="108"/>
      <c r="U702" s="108"/>
      <c r="V702" s="108"/>
      <c r="W702" s="108"/>
      <c r="X702" s="108"/>
      <c r="Y702" s="108"/>
      <c r="Z702" s="108"/>
      <c r="AA702" s="108"/>
      <c r="AB702" s="108"/>
      <c r="AC702" s="108"/>
      <c r="AD702" s="108"/>
      <c r="AE702" s="108"/>
      <c r="AF702" s="108"/>
      <c r="AG702" s="108"/>
      <c r="AH702" s="108"/>
    </row>
    <row r="703" spans="7:34" x14ac:dyDescent="0.55000000000000004">
      <c r="G703" s="108"/>
      <c r="H703" s="108"/>
      <c r="I703" s="108"/>
      <c r="J703" s="108"/>
      <c r="K703" s="108"/>
      <c r="L703" s="108"/>
      <c r="M703" s="108"/>
      <c r="N703" s="108"/>
      <c r="O703" s="108"/>
      <c r="P703" s="108"/>
      <c r="Q703" s="108"/>
      <c r="R703" s="108"/>
      <c r="S703" s="108"/>
      <c r="T703" s="108"/>
      <c r="U703" s="108"/>
      <c r="V703" s="108"/>
      <c r="W703" s="108"/>
      <c r="X703" s="108"/>
      <c r="Y703" s="108"/>
      <c r="Z703" s="108"/>
      <c r="AA703" s="108"/>
      <c r="AB703" s="108"/>
      <c r="AC703" s="108"/>
      <c r="AD703" s="108"/>
      <c r="AE703" s="108"/>
      <c r="AF703" s="108"/>
      <c r="AG703" s="108"/>
      <c r="AH703" s="108"/>
    </row>
    <row r="704" spans="7:34" x14ac:dyDescent="0.55000000000000004">
      <c r="G704" s="108"/>
      <c r="H704" s="108"/>
      <c r="I704" s="108"/>
      <c r="J704" s="108"/>
      <c r="K704" s="108"/>
      <c r="L704" s="108"/>
      <c r="M704" s="108"/>
      <c r="N704" s="108"/>
      <c r="O704" s="108"/>
      <c r="P704" s="108"/>
      <c r="Q704" s="108"/>
      <c r="R704" s="108"/>
      <c r="S704" s="108"/>
      <c r="T704" s="108"/>
      <c r="U704" s="108"/>
      <c r="V704" s="108"/>
      <c r="W704" s="108"/>
      <c r="X704" s="108"/>
      <c r="Y704" s="108"/>
      <c r="Z704" s="108"/>
      <c r="AA704" s="108"/>
      <c r="AB704" s="108"/>
      <c r="AC704" s="108"/>
      <c r="AD704" s="108"/>
      <c r="AE704" s="108"/>
      <c r="AF704" s="108"/>
      <c r="AG704" s="108"/>
      <c r="AH704" s="108"/>
    </row>
    <row r="705" spans="7:34" x14ac:dyDescent="0.55000000000000004">
      <c r="G705" s="108"/>
      <c r="H705" s="108"/>
      <c r="I705" s="108"/>
      <c r="J705" s="108"/>
      <c r="K705" s="108"/>
      <c r="L705" s="108"/>
      <c r="M705" s="108"/>
      <c r="N705" s="108"/>
      <c r="O705" s="108"/>
      <c r="P705" s="108"/>
      <c r="Q705" s="108"/>
      <c r="R705" s="108"/>
      <c r="S705" s="108"/>
      <c r="T705" s="108"/>
      <c r="U705" s="108"/>
      <c r="V705" s="108"/>
      <c r="W705" s="108"/>
      <c r="X705" s="108"/>
      <c r="Y705" s="108"/>
      <c r="Z705" s="108"/>
      <c r="AA705" s="108"/>
      <c r="AB705" s="108"/>
      <c r="AC705" s="108"/>
      <c r="AD705" s="108"/>
      <c r="AE705" s="108"/>
      <c r="AF705" s="108"/>
      <c r="AG705" s="108"/>
      <c r="AH705" s="108"/>
    </row>
    <row r="706" spans="7:34" x14ac:dyDescent="0.55000000000000004">
      <c r="G706" s="108"/>
      <c r="H706" s="108"/>
      <c r="I706" s="108"/>
      <c r="J706" s="108"/>
      <c r="K706" s="108"/>
      <c r="L706" s="108"/>
      <c r="M706" s="108"/>
      <c r="N706" s="108"/>
      <c r="O706" s="108"/>
      <c r="P706" s="108"/>
      <c r="Q706" s="108"/>
      <c r="R706" s="108"/>
      <c r="S706" s="108"/>
      <c r="T706" s="108"/>
      <c r="U706" s="108"/>
      <c r="V706" s="108"/>
      <c r="W706" s="108"/>
      <c r="X706" s="108"/>
      <c r="Y706" s="108"/>
      <c r="Z706" s="108"/>
      <c r="AA706" s="108"/>
      <c r="AB706" s="108"/>
      <c r="AC706" s="108"/>
      <c r="AD706" s="108"/>
      <c r="AE706" s="108"/>
      <c r="AF706" s="108"/>
      <c r="AG706" s="108"/>
      <c r="AH706" s="108"/>
    </row>
    <row r="707" spans="7:34" x14ac:dyDescent="0.55000000000000004">
      <c r="G707" s="108"/>
      <c r="H707" s="108"/>
      <c r="I707" s="108"/>
      <c r="J707" s="108"/>
      <c r="K707" s="108"/>
      <c r="L707" s="108"/>
      <c r="M707" s="108"/>
      <c r="N707" s="108"/>
      <c r="O707" s="108"/>
      <c r="P707" s="108"/>
      <c r="Q707" s="108"/>
      <c r="R707" s="108"/>
      <c r="S707" s="108"/>
      <c r="T707" s="108"/>
      <c r="U707" s="108"/>
      <c r="V707" s="108"/>
      <c r="W707" s="108"/>
      <c r="X707" s="108"/>
      <c r="Y707" s="108"/>
      <c r="Z707" s="108"/>
      <c r="AA707" s="108"/>
      <c r="AB707" s="108"/>
      <c r="AC707" s="108"/>
      <c r="AD707" s="108"/>
      <c r="AE707" s="108"/>
      <c r="AF707" s="108"/>
      <c r="AG707" s="108"/>
      <c r="AH707" s="108"/>
    </row>
    <row r="708" spans="7:34" x14ac:dyDescent="0.55000000000000004">
      <c r="G708" s="108"/>
      <c r="H708" s="108"/>
      <c r="I708" s="108"/>
      <c r="J708" s="108"/>
      <c r="K708" s="108"/>
      <c r="L708" s="108"/>
      <c r="M708" s="108"/>
      <c r="N708" s="108"/>
      <c r="O708" s="108"/>
      <c r="P708" s="108"/>
      <c r="Q708" s="108"/>
      <c r="R708" s="108"/>
      <c r="S708" s="108"/>
      <c r="T708" s="108"/>
      <c r="U708" s="108"/>
      <c r="V708" s="108"/>
      <c r="W708" s="108"/>
      <c r="X708" s="108"/>
      <c r="Y708" s="108"/>
      <c r="Z708" s="108"/>
      <c r="AA708" s="108"/>
      <c r="AB708" s="108"/>
      <c r="AC708" s="108"/>
      <c r="AD708" s="108"/>
      <c r="AE708" s="108"/>
      <c r="AF708" s="108"/>
      <c r="AG708" s="108"/>
      <c r="AH708" s="108"/>
    </row>
    <row r="709" spans="7:34" x14ac:dyDescent="0.55000000000000004">
      <c r="G709" s="108"/>
      <c r="H709" s="108"/>
      <c r="I709" s="108"/>
      <c r="J709" s="108"/>
      <c r="K709" s="108"/>
      <c r="L709" s="108"/>
      <c r="M709" s="108"/>
      <c r="N709" s="108"/>
      <c r="O709" s="108"/>
      <c r="P709" s="108"/>
      <c r="Q709" s="108"/>
      <c r="R709" s="108"/>
      <c r="S709" s="108"/>
      <c r="T709" s="108"/>
      <c r="U709" s="108"/>
      <c r="V709" s="108"/>
      <c r="W709" s="108"/>
      <c r="X709" s="108"/>
      <c r="Y709" s="108"/>
      <c r="Z709" s="108"/>
      <c r="AA709" s="108"/>
      <c r="AB709" s="108"/>
      <c r="AC709" s="108"/>
      <c r="AD709" s="108"/>
      <c r="AE709" s="108"/>
      <c r="AF709" s="108"/>
      <c r="AG709" s="108"/>
      <c r="AH709" s="108"/>
    </row>
    <row r="710" spans="7:34" x14ac:dyDescent="0.55000000000000004">
      <c r="G710" s="108"/>
      <c r="H710" s="108"/>
      <c r="I710" s="108"/>
      <c r="J710" s="108"/>
      <c r="K710" s="108"/>
      <c r="L710" s="108"/>
      <c r="M710" s="108"/>
      <c r="N710" s="108"/>
      <c r="O710" s="108"/>
      <c r="P710" s="108"/>
      <c r="Q710" s="108"/>
      <c r="R710" s="108"/>
      <c r="S710" s="108"/>
      <c r="T710" s="108"/>
      <c r="U710" s="108"/>
      <c r="V710" s="108"/>
      <c r="W710" s="108"/>
      <c r="X710" s="108"/>
      <c r="Y710" s="108"/>
      <c r="Z710" s="108"/>
      <c r="AA710" s="108"/>
      <c r="AB710" s="108"/>
      <c r="AC710" s="108"/>
      <c r="AD710" s="108"/>
      <c r="AE710" s="108"/>
      <c r="AF710" s="108"/>
      <c r="AG710" s="108"/>
      <c r="AH710" s="108"/>
    </row>
    <row r="711" spans="7:34" x14ac:dyDescent="0.55000000000000004">
      <c r="G711" s="108"/>
      <c r="H711" s="108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08"/>
      <c r="T711" s="108"/>
      <c r="U711" s="108"/>
      <c r="V711" s="108"/>
      <c r="W711" s="108"/>
      <c r="X711" s="108"/>
      <c r="Y711" s="108"/>
      <c r="Z711" s="108"/>
      <c r="AA711" s="108"/>
      <c r="AB711" s="108"/>
      <c r="AC711" s="108"/>
      <c r="AD711" s="108"/>
      <c r="AE711" s="108"/>
      <c r="AF711" s="108"/>
      <c r="AG711" s="108"/>
      <c r="AH711" s="108"/>
    </row>
    <row r="712" spans="7:34" x14ac:dyDescent="0.55000000000000004">
      <c r="G712" s="108"/>
      <c r="H712" s="108"/>
      <c r="I712" s="108"/>
      <c r="J712" s="108"/>
      <c r="K712" s="108"/>
      <c r="L712" s="108"/>
      <c r="M712" s="108"/>
      <c r="N712" s="108"/>
      <c r="O712" s="108"/>
      <c r="P712" s="108"/>
      <c r="Q712" s="108"/>
      <c r="R712" s="108"/>
      <c r="S712" s="108"/>
      <c r="T712" s="108"/>
      <c r="U712" s="108"/>
      <c r="V712" s="108"/>
      <c r="W712" s="108"/>
      <c r="X712" s="108"/>
      <c r="Y712" s="108"/>
      <c r="Z712" s="108"/>
      <c r="AA712" s="108"/>
      <c r="AB712" s="108"/>
      <c r="AC712" s="108"/>
      <c r="AD712" s="108"/>
      <c r="AE712" s="108"/>
      <c r="AF712" s="108"/>
      <c r="AG712" s="108"/>
      <c r="AH712" s="108"/>
    </row>
    <row r="713" spans="7:34" x14ac:dyDescent="0.55000000000000004">
      <c r="G713" s="108"/>
      <c r="H713" s="108"/>
      <c r="I713" s="108"/>
      <c r="J713" s="108"/>
      <c r="K713" s="108"/>
      <c r="L713" s="108"/>
      <c r="M713" s="108"/>
      <c r="N713" s="108"/>
      <c r="O713" s="108"/>
      <c r="P713" s="108"/>
      <c r="Q713" s="108"/>
      <c r="R713" s="108"/>
      <c r="S713" s="108"/>
      <c r="T713" s="108"/>
      <c r="U713" s="108"/>
      <c r="V713" s="108"/>
      <c r="W713" s="108"/>
      <c r="X713" s="108"/>
      <c r="Y713" s="108"/>
      <c r="Z713" s="108"/>
      <c r="AA713" s="108"/>
      <c r="AB713" s="108"/>
      <c r="AC713" s="108"/>
      <c r="AD713" s="108"/>
      <c r="AE713" s="108"/>
      <c r="AF713" s="108"/>
      <c r="AG713" s="108"/>
      <c r="AH713" s="108"/>
    </row>
    <row r="714" spans="7:34" x14ac:dyDescent="0.55000000000000004">
      <c r="G714" s="108"/>
      <c r="H714" s="108"/>
      <c r="I714" s="108"/>
      <c r="J714" s="108"/>
      <c r="K714" s="108"/>
      <c r="L714" s="108"/>
      <c r="M714" s="108"/>
      <c r="N714" s="108"/>
      <c r="O714" s="108"/>
      <c r="P714" s="108"/>
      <c r="Q714" s="108"/>
      <c r="R714" s="108"/>
      <c r="S714" s="108"/>
      <c r="T714" s="108"/>
      <c r="U714" s="108"/>
      <c r="V714" s="108"/>
      <c r="W714" s="108"/>
      <c r="X714" s="108"/>
      <c r="Y714" s="108"/>
      <c r="Z714" s="108"/>
      <c r="AA714" s="108"/>
      <c r="AB714" s="108"/>
      <c r="AC714" s="108"/>
      <c r="AD714" s="108"/>
      <c r="AE714" s="108"/>
      <c r="AF714" s="108"/>
      <c r="AG714" s="108"/>
      <c r="AH714" s="108"/>
    </row>
    <row r="715" spans="7:34" x14ac:dyDescent="0.55000000000000004">
      <c r="G715" s="108"/>
      <c r="H715" s="108"/>
      <c r="I715" s="108"/>
      <c r="J715" s="108"/>
      <c r="K715" s="108"/>
      <c r="L715" s="108"/>
      <c r="M715" s="108"/>
      <c r="N715" s="108"/>
      <c r="O715" s="108"/>
      <c r="P715" s="108"/>
      <c r="Q715" s="108"/>
      <c r="R715" s="108"/>
      <c r="S715" s="108"/>
      <c r="T715" s="108"/>
      <c r="U715" s="108"/>
      <c r="V715" s="108"/>
      <c r="W715" s="108"/>
      <c r="X715" s="108"/>
      <c r="Y715" s="108"/>
      <c r="Z715" s="108"/>
      <c r="AA715" s="108"/>
      <c r="AB715" s="108"/>
      <c r="AC715" s="108"/>
      <c r="AD715" s="108"/>
      <c r="AE715" s="108"/>
      <c r="AF715" s="108"/>
      <c r="AG715" s="108"/>
      <c r="AH715" s="108"/>
    </row>
    <row r="716" spans="7:34" x14ac:dyDescent="0.55000000000000004">
      <c r="G716" s="108"/>
      <c r="H716" s="108"/>
      <c r="I716" s="108"/>
      <c r="J716" s="108"/>
      <c r="K716" s="108"/>
      <c r="L716" s="108"/>
      <c r="M716" s="108"/>
      <c r="N716" s="108"/>
      <c r="O716" s="108"/>
      <c r="P716" s="108"/>
      <c r="Q716" s="108"/>
      <c r="R716" s="108"/>
      <c r="S716" s="108"/>
      <c r="T716" s="108"/>
      <c r="U716" s="108"/>
      <c r="V716" s="108"/>
      <c r="W716" s="108"/>
      <c r="X716" s="108"/>
      <c r="Y716" s="108"/>
      <c r="Z716" s="108"/>
      <c r="AA716" s="108"/>
      <c r="AB716" s="108"/>
      <c r="AC716" s="108"/>
      <c r="AD716" s="108"/>
      <c r="AE716" s="108"/>
      <c r="AF716" s="108"/>
      <c r="AG716" s="108"/>
      <c r="AH716" s="108"/>
    </row>
    <row r="717" spans="7:34" x14ac:dyDescent="0.55000000000000004">
      <c r="G717" s="108"/>
      <c r="H717" s="108"/>
      <c r="I717" s="108"/>
      <c r="J717" s="108"/>
      <c r="K717" s="108"/>
      <c r="L717" s="108"/>
      <c r="M717" s="108"/>
      <c r="N717" s="108"/>
      <c r="O717" s="108"/>
      <c r="P717" s="108"/>
      <c r="Q717" s="108"/>
      <c r="R717" s="108"/>
      <c r="S717" s="108"/>
      <c r="T717" s="108"/>
      <c r="U717" s="108"/>
      <c r="V717" s="108"/>
      <c r="W717" s="108"/>
      <c r="X717" s="108"/>
      <c r="Y717" s="108"/>
      <c r="Z717" s="108"/>
      <c r="AA717" s="108"/>
      <c r="AB717" s="108"/>
      <c r="AC717" s="108"/>
      <c r="AD717" s="108"/>
      <c r="AE717" s="108"/>
      <c r="AF717" s="108"/>
      <c r="AG717" s="108"/>
      <c r="AH717" s="108"/>
    </row>
    <row r="718" spans="7:34" x14ac:dyDescent="0.55000000000000004">
      <c r="G718" s="108"/>
      <c r="H718" s="108"/>
      <c r="I718" s="108"/>
      <c r="J718" s="108"/>
      <c r="K718" s="108"/>
      <c r="L718" s="108"/>
      <c r="M718" s="108"/>
      <c r="N718" s="108"/>
      <c r="O718" s="108"/>
      <c r="P718" s="108"/>
      <c r="Q718" s="108"/>
      <c r="R718" s="108"/>
      <c r="S718" s="108"/>
      <c r="T718" s="108"/>
      <c r="U718" s="108"/>
      <c r="V718" s="108"/>
      <c r="W718" s="108"/>
      <c r="X718" s="108"/>
      <c r="Y718" s="108"/>
      <c r="Z718" s="108"/>
      <c r="AA718" s="108"/>
      <c r="AB718" s="108"/>
      <c r="AC718" s="108"/>
      <c r="AD718" s="108"/>
      <c r="AE718" s="108"/>
      <c r="AF718" s="108"/>
      <c r="AG718" s="108"/>
      <c r="AH718" s="108"/>
    </row>
    <row r="719" spans="7:34" x14ac:dyDescent="0.55000000000000004">
      <c r="G719" s="108"/>
      <c r="H719" s="108"/>
      <c r="I719" s="108"/>
      <c r="J719" s="108"/>
      <c r="K719" s="108"/>
      <c r="L719" s="108"/>
      <c r="M719" s="108"/>
      <c r="N719" s="108"/>
      <c r="O719" s="108"/>
      <c r="P719" s="108"/>
      <c r="Q719" s="108"/>
      <c r="R719" s="108"/>
      <c r="S719" s="108"/>
      <c r="T719" s="108"/>
      <c r="U719" s="108"/>
      <c r="V719" s="108"/>
      <c r="W719" s="108"/>
      <c r="X719" s="108"/>
      <c r="Y719" s="108"/>
      <c r="Z719" s="108"/>
      <c r="AA719" s="108"/>
      <c r="AB719" s="108"/>
      <c r="AC719" s="108"/>
      <c r="AD719" s="108"/>
      <c r="AE719" s="108"/>
      <c r="AF719" s="108"/>
      <c r="AG719" s="108"/>
      <c r="AH719" s="108"/>
    </row>
    <row r="720" spans="7:34" x14ac:dyDescent="0.55000000000000004">
      <c r="G720" s="108"/>
      <c r="H720" s="108"/>
      <c r="I720" s="108"/>
      <c r="J720" s="108"/>
      <c r="K720" s="108"/>
      <c r="L720" s="108"/>
      <c r="M720" s="108"/>
      <c r="N720" s="108"/>
      <c r="O720" s="108"/>
      <c r="P720" s="108"/>
      <c r="Q720" s="108"/>
      <c r="R720" s="108"/>
      <c r="S720" s="108"/>
      <c r="T720" s="108"/>
      <c r="U720" s="108"/>
      <c r="V720" s="108"/>
      <c r="W720" s="108"/>
      <c r="X720" s="108"/>
      <c r="Y720" s="108"/>
      <c r="Z720" s="108"/>
      <c r="AA720" s="108"/>
      <c r="AB720" s="108"/>
      <c r="AC720" s="108"/>
      <c r="AD720" s="108"/>
      <c r="AE720" s="108"/>
      <c r="AF720" s="108"/>
      <c r="AG720" s="108"/>
      <c r="AH720" s="108"/>
    </row>
    <row r="721" spans="7:34" x14ac:dyDescent="0.55000000000000004">
      <c r="G721" s="108"/>
      <c r="H721" s="108"/>
      <c r="I721" s="108"/>
      <c r="J721" s="108"/>
      <c r="K721" s="108"/>
      <c r="L721" s="108"/>
      <c r="M721" s="108"/>
      <c r="N721" s="108"/>
      <c r="O721" s="108"/>
      <c r="P721" s="108"/>
      <c r="Q721" s="108"/>
      <c r="R721" s="108"/>
      <c r="S721" s="108"/>
      <c r="T721" s="108"/>
      <c r="U721" s="108"/>
      <c r="V721" s="108"/>
      <c r="W721" s="108"/>
      <c r="X721" s="108"/>
      <c r="Y721" s="108"/>
      <c r="Z721" s="108"/>
      <c r="AA721" s="108"/>
      <c r="AB721" s="108"/>
      <c r="AC721" s="108"/>
      <c r="AD721" s="108"/>
      <c r="AE721" s="108"/>
      <c r="AF721" s="108"/>
      <c r="AG721" s="108"/>
      <c r="AH721" s="108"/>
    </row>
    <row r="722" spans="7:34" x14ac:dyDescent="0.55000000000000004">
      <c r="G722" s="108"/>
      <c r="H722" s="108"/>
      <c r="I722" s="108"/>
      <c r="J722" s="108"/>
      <c r="K722" s="108"/>
      <c r="L722" s="108"/>
      <c r="M722" s="108"/>
      <c r="N722" s="108"/>
      <c r="O722" s="108"/>
      <c r="P722" s="108"/>
      <c r="Q722" s="108"/>
      <c r="R722" s="108"/>
      <c r="S722" s="108"/>
      <c r="T722" s="108"/>
      <c r="U722" s="108"/>
      <c r="V722" s="108"/>
      <c r="W722" s="108"/>
      <c r="X722" s="108"/>
      <c r="Y722" s="108"/>
      <c r="Z722" s="108"/>
      <c r="AA722" s="108"/>
      <c r="AB722" s="108"/>
      <c r="AC722" s="108"/>
      <c r="AD722" s="108"/>
      <c r="AE722" s="108"/>
      <c r="AF722" s="108"/>
      <c r="AG722" s="108"/>
      <c r="AH722" s="108"/>
    </row>
    <row r="723" spans="7:34" x14ac:dyDescent="0.55000000000000004">
      <c r="G723" s="108"/>
      <c r="H723" s="108"/>
      <c r="I723" s="108"/>
      <c r="J723" s="108"/>
      <c r="K723" s="108"/>
      <c r="L723" s="108"/>
      <c r="M723" s="108"/>
      <c r="N723" s="108"/>
      <c r="O723" s="108"/>
      <c r="P723" s="108"/>
      <c r="Q723" s="108"/>
      <c r="R723" s="108"/>
      <c r="S723" s="108"/>
      <c r="T723" s="108"/>
      <c r="U723" s="108"/>
      <c r="V723" s="108"/>
      <c r="W723" s="108"/>
      <c r="X723" s="108"/>
      <c r="Y723" s="108"/>
      <c r="Z723" s="108"/>
      <c r="AA723" s="108"/>
      <c r="AB723" s="108"/>
      <c r="AC723" s="108"/>
      <c r="AD723" s="108"/>
      <c r="AE723" s="108"/>
      <c r="AF723" s="108"/>
      <c r="AG723" s="108"/>
      <c r="AH723" s="108"/>
    </row>
    <row r="724" spans="7:34" x14ac:dyDescent="0.55000000000000004">
      <c r="G724" s="108"/>
      <c r="H724" s="108"/>
      <c r="I724" s="108"/>
      <c r="J724" s="108"/>
      <c r="K724" s="108"/>
      <c r="L724" s="108"/>
      <c r="M724" s="108"/>
      <c r="N724" s="108"/>
      <c r="O724" s="108"/>
      <c r="P724" s="108"/>
      <c r="Q724" s="108"/>
      <c r="R724" s="108"/>
      <c r="S724" s="108"/>
      <c r="T724" s="108"/>
      <c r="U724" s="108"/>
      <c r="V724" s="108"/>
      <c r="W724" s="108"/>
      <c r="X724" s="108"/>
      <c r="Y724" s="108"/>
      <c r="Z724" s="108"/>
      <c r="AA724" s="108"/>
      <c r="AB724" s="108"/>
      <c r="AC724" s="108"/>
      <c r="AD724" s="108"/>
      <c r="AE724" s="108"/>
      <c r="AF724" s="108"/>
      <c r="AG724" s="108"/>
      <c r="AH724" s="108"/>
    </row>
    <row r="725" spans="7:34" x14ac:dyDescent="0.55000000000000004">
      <c r="G725" s="108"/>
      <c r="H725" s="108"/>
      <c r="I725" s="108"/>
      <c r="J725" s="108"/>
      <c r="K725" s="108"/>
      <c r="L725" s="108"/>
      <c r="M725" s="108"/>
      <c r="N725" s="108"/>
      <c r="O725" s="108"/>
      <c r="P725" s="108"/>
      <c r="Q725" s="108"/>
      <c r="R725" s="108"/>
      <c r="S725" s="108"/>
      <c r="T725" s="108"/>
      <c r="U725" s="108"/>
      <c r="V725" s="108"/>
      <c r="W725" s="108"/>
      <c r="X725" s="108"/>
      <c r="Y725" s="108"/>
      <c r="Z725" s="108"/>
      <c r="AA725" s="108"/>
      <c r="AB725" s="108"/>
      <c r="AC725" s="108"/>
      <c r="AD725" s="108"/>
      <c r="AE725" s="108"/>
      <c r="AF725" s="108"/>
      <c r="AG725" s="108"/>
      <c r="AH725" s="108"/>
    </row>
    <row r="726" spans="7:34" x14ac:dyDescent="0.55000000000000004">
      <c r="G726" s="108"/>
      <c r="H726" s="108"/>
      <c r="I726" s="108"/>
      <c r="J726" s="108"/>
      <c r="K726" s="108"/>
      <c r="L726" s="108"/>
      <c r="M726" s="108"/>
      <c r="N726" s="108"/>
      <c r="O726" s="108"/>
      <c r="P726" s="108"/>
      <c r="Q726" s="108"/>
      <c r="R726" s="108"/>
      <c r="S726" s="108"/>
      <c r="T726" s="108"/>
      <c r="U726" s="108"/>
      <c r="V726" s="108"/>
      <c r="W726" s="108"/>
      <c r="X726" s="108"/>
      <c r="Y726" s="108"/>
      <c r="Z726" s="108"/>
      <c r="AA726" s="108"/>
      <c r="AB726" s="108"/>
      <c r="AC726" s="108"/>
      <c r="AD726" s="108"/>
      <c r="AE726" s="108"/>
      <c r="AF726" s="108"/>
      <c r="AG726" s="108"/>
      <c r="AH726" s="108"/>
    </row>
    <row r="727" spans="7:34" x14ac:dyDescent="0.55000000000000004">
      <c r="G727" s="108"/>
      <c r="H727" s="108"/>
      <c r="I727" s="108"/>
      <c r="J727" s="108"/>
      <c r="K727" s="108"/>
      <c r="L727" s="108"/>
      <c r="M727" s="108"/>
      <c r="N727" s="108"/>
      <c r="O727" s="108"/>
      <c r="P727" s="108"/>
      <c r="Q727" s="108"/>
      <c r="R727" s="108"/>
      <c r="S727" s="108"/>
      <c r="T727" s="108"/>
      <c r="U727" s="108"/>
      <c r="V727" s="108"/>
      <c r="W727" s="108"/>
      <c r="X727" s="108"/>
      <c r="Y727" s="108"/>
      <c r="Z727" s="108"/>
      <c r="AA727" s="108"/>
      <c r="AB727" s="108"/>
      <c r="AC727" s="108"/>
      <c r="AD727" s="108"/>
      <c r="AE727" s="108"/>
      <c r="AF727" s="108"/>
      <c r="AG727" s="108"/>
      <c r="AH727" s="108"/>
    </row>
    <row r="728" spans="7:34" x14ac:dyDescent="0.55000000000000004">
      <c r="G728" s="108"/>
      <c r="H728" s="108"/>
      <c r="I728" s="108"/>
      <c r="J728" s="108"/>
      <c r="K728" s="108"/>
      <c r="L728" s="108"/>
      <c r="M728" s="108"/>
      <c r="N728" s="108"/>
      <c r="O728" s="108"/>
      <c r="P728" s="108"/>
      <c r="Q728" s="108"/>
      <c r="R728" s="108"/>
      <c r="S728" s="108"/>
      <c r="T728" s="108"/>
      <c r="U728" s="108"/>
      <c r="V728" s="108"/>
      <c r="W728" s="108"/>
      <c r="X728" s="108"/>
      <c r="Y728" s="108"/>
      <c r="Z728" s="108"/>
      <c r="AA728" s="108"/>
      <c r="AB728" s="108"/>
      <c r="AC728" s="108"/>
      <c r="AD728" s="108"/>
      <c r="AE728" s="108"/>
      <c r="AF728" s="108"/>
      <c r="AG728" s="108"/>
      <c r="AH728" s="108"/>
    </row>
    <row r="729" spans="7:34" x14ac:dyDescent="0.55000000000000004">
      <c r="G729" s="108"/>
      <c r="H729" s="108"/>
      <c r="I729" s="108"/>
      <c r="J729" s="108"/>
      <c r="K729" s="108"/>
      <c r="L729" s="108"/>
      <c r="M729" s="108"/>
      <c r="N729" s="108"/>
      <c r="O729" s="108"/>
      <c r="P729" s="108"/>
      <c r="Q729" s="108"/>
      <c r="R729" s="108"/>
      <c r="S729" s="108"/>
      <c r="T729" s="108"/>
      <c r="U729" s="108"/>
      <c r="V729" s="108"/>
      <c r="W729" s="108"/>
      <c r="X729" s="108"/>
      <c r="Y729" s="108"/>
      <c r="Z729" s="108"/>
      <c r="AA729" s="108"/>
      <c r="AB729" s="108"/>
      <c r="AC729" s="108"/>
      <c r="AD729" s="108"/>
      <c r="AE729" s="108"/>
      <c r="AF729" s="108"/>
      <c r="AG729" s="108"/>
      <c r="AH729" s="108"/>
    </row>
    <row r="730" spans="7:34" x14ac:dyDescent="0.55000000000000004">
      <c r="G730" s="108"/>
      <c r="H730" s="108"/>
      <c r="I730" s="108"/>
      <c r="J730" s="108"/>
      <c r="K730" s="108"/>
      <c r="L730" s="108"/>
      <c r="M730" s="108"/>
      <c r="N730" s="108"/>
      <c r="O730" s="108"/>
      <c r="P730" s="108"/>
      <c r="Q730" s="108"/>
      <c r="R730" s="108"/>
      <c r="S730" s="108"/>
      <c r="T730" s="108"/>
      <c r="U730" s="108"/>
      <c r="V730" s="108"/>
      <c r="W730" s="108"/>
      <c r="X730" s="108"/>
      <c r="Y730" s="108"/>
      <c r="Z730" s="108"/>
      <c r="AA730" s="108"/>
      <c r="AB730" s="108"/>
      <c r="AC730" s="108"/>
      <c r="AD730" s="108"/>
      <c r="AE730" s="108"/>
      <c r="AF730" s="108"/>
      <c r="AG730" s="108"/>
      <c r="AH730" s="108"/>
    </row>
    <row r="731" spans="7:34" x14ac:dyDescent="0.55000000000000004">
      <c r="G731" s="108"/>
      <c r="H731" s="108"/>
      <c r="I731" s="108"/>
      <c r="J731" s="108"/>
      <c r="K731" s="108"/>
      <c r="L731" s="108"/>
      <c r="M731" s="108"/>
      <c r="N731" s="108"/>
      <c r="O731" s="108"/>
      <c r="P731" s="108"/>
      <c r="Q731" s="108"/>
      <c r="R731" s="108"/>
      <c r="S731" s="108"/>
      <c r="T731" s="108"/>
      <c r="U731" s="108"/>
      <c r="V731" s="108"/>
      <c r="W731" s="108"/>
      <c r="X731" s="108"/>
      <c r="Y731" s="108"/>
      <c r="Z731" s="108"/>
      <c r="AA731" s="108"/>
      <c r="AB731" s="108"/>
      <c r="AC731" s="108"/>
      <c r="AD731" s="108"/>
      <c r="AE731" s="108"/>
      <c r="AF731" s="108"/>
      <c r="AG731" s="108"/>
      <c r="AH731" s="108"/>
    </row>
    <row r="732" spans="7:34" x14ac:dyDescent="0.55000000000000004">
      <c r="G732" s="108"/>
      <c r="H732" s="108"/>
      <c r="I732" s="108"/>
      <c r="J732" s="108"/>
      <c r="K732" s="108"/>
      <c r="L732" s="108"/>
      <c r="M732" s="108"/>
      <c r="N732" s="108"/>
      <c r="O732" s="108"/>
      <c r="P732" s="108"/>
      <c r="Q732" s="108"/>
      <c r="R732" s="108"/>
      <c r="S732" s="108"/>
      <c r="T732" s="108"/>
      <c r="U732" s="108"/>
      <c r="V732" s="108"/>
      <c r="W732" s="108"/>
      <c r="X732" s="108"/>
      <c r="Y732" s="108"/>
      <c r="Z732" s="108"/>
      <c r="AA732" s="108"/>
      <c r="AB732" s="108"/>
      <c r="AC732" s="108"/>
      <c r="AD732" s="108"/>
      <c r="AE732" s="108"/>
      <c r="AF732" s="108"/>
      <c r="AG732" s="108"/>
      <c r="AH732" s="108"/>
    </row>
    <row r="733" spans="7:34" x14ac:dyDescent="0.55000000000000004">
      <c r="G733" s="108"/>
      <c r="H733" s="108"/>
      <c r="I733" s="108"/>
      <c r="J733" s="108"/>
      <c r="K733" s="108"/>
      <c r="L733" s="108"/>
      <c r="M733" s="108"/>
      <c r="N733" s="108"/>
      <c r="O733" s="108"/>
      <c r="P733" s="108"/>
      <c r="Q733" s="108"/>
      <c r="R733" s="108"/>
      <c r="S733" s="108"/>
      <c r="T733" s="108"/>
      <c r="U733" s="108"/>
      <c r="V733" s="108"/>
      <c r="W733" s="108"/>
      <c r="X733" s="108"/>
      <c r="Y733" s="108"/>
      <c r="Z733" s="108"/>
      <c r="AA733" s="108"/>
      <c r="AB733" s="108"/>
      <c r="AC733" s="108"/>
      <c r="AD733" s="108"/>
      <c r="AE733" s="108"/>
      <c r="AF733" s="108"/>
      <c r="AG733" s="108"/>
      <c r="AH733" s="108"/>
    </row>
    <row r="734" spans="7:34" x14ac:dyDescent="0.55000000000000004">
      <c r="G734" s="108"/>
      <c r="H734" s="108"/>
      <c r="I734" s="108"/>
      <c r="J734" s="108"/>
      <c r="K734" s="108"/>
      <c r="L734" s="108"/>
      <c r="M734" s="108"/>
      <c r="N734" s="108"/>
      <c r="O734" s="108"/>
      <c r="P734" s="108"/>
      <c r="Q734" s="108"/>
      <c r="R734" s="108"/>
      <c r="S734" s="108"/>
      <c r="T734" s="108"/>
      <c r="U734" s="108"/>
      <c r="V734" s="108"/>
      <c r="W734" s="108"/>
      <c r="X734" s="108"/>
      <c r="Y734" s="108"/>
      <c r="Z734" s="108"/>
      <c r="AA734" s="108"/>
      <c r="AB734" s="108"/>
      <c r="AC734" s="108"/>
      <c r="AD734" s="108"/>
      <c r="AE734" s="108"/>
      <c r="AF734" s="108"/>
      <c r="AG734" s="108"/>
      <c r="AH734" s="108"/>
    </row>
    <row r="735" spans="7:34" x14ac:dyDescent="0.55000000000000004">
      <c r="G735" s="108"/>
      <c r="H735" s="108"/>
      <c r="I735" s="108"/>
      <c r="J735" s="108"/>
      <c r="K735" s="108"/>
      <c r="L735" s="108"/>
      <c r="M735" s="108"/>
      <c r="N735" s="108"/>
      <c r="O735" s="108"/>
      <c r="P735" s="108"/>
      <c r="Q735" s="108"/>
      <c r="R735" s="108"/>
      <c r="S735" s="108"/>
      <c r="T735" s="108"/>
      <c r="U735" s="108"/>
      <c r="V735" s="108"/>
      <c r="W735" s="108"/>
      <c r="X735" s="108"/>
      <c r="Y735" s="108"/>
      <c r="Z735" s="108"/>
      <c r="AA735" s="108"/>
      <c r="AB735" s="108"/>
      <c r="AC735" s="108"/>
      <c r="AD735" s="108"/>
      <c r="AE735" s="108"/>
      <c r="AF735" s="108"/>
      <c r="AG735" s="108"/>
      <c r="AH735" s="108"/>
    </row>
    <row r="736" spans="7:34" x14ac:dyDescent="0.55000000000000004">
      <c r="G736" s="108"/>
      <c r="H736" s="108"/>
      <c r="I736" s="108"/>
      <c r="J736" s="108"/>
      <c r="K736" s="108"/>
      <c r="L736" s="108"/>
      <c r="M736" s="108"/>
      <c r="N736" s="108"/>
      <c r="O736" s="108"/>
      <c r="P736" s="108"/>
      <c r="Q736" s="108"/>
      <c r="R736" s="108"/>
      <c r="S736" s="108"/>
      <c r="T736" s="108"/>
      <c r="U736" s="108"/>
      <c r="V736" s="108"/>
      <c r="W736" s="108"/>
      <c r="X736" s="108"/>
      <c r="Y736" s="108"/>
      <c r="Z736" s="108"/>
      <c r="AA736" s="108"/>
      <c r="AB736" s="108"/>
      <c r="AC736" s="108"/>
      <c r="AD736" s="108"/>
      <c r="AE736" s="108"/>
      <c r="AF736" s="108"/>
      <c r="AG736" s="108"/>
      <c r="AH736" s="108"/>
    </row>
    <row r="737" spans="7:34" x14ac:dyDescent="0.55000000000000004">
      <c r="G737" s="108"/>
      <c r="H737" s="108"/>
      <c r="I737" s="108"/>
      <c r="J737" s="108"/>
      <c r="K737" s="108"/>
      <c r="L737" s="108"/>
      <c r="M737" s="108"/>
      <c r="N737" s="108"/>
      <c r="O737" s="108"/>
      <c r="P737" s="108"/>
      <c r="Q737" s="108"/>
      <c r="R737" s="108"/>
      <c r="S737" s="108"/>
      <c r="T737" s="108"/>
      <c r="U737" s="108"/>
      <c r="V737" s="108"/>
      <c r="W737" s="108"/>
      <c r="X737" s="108"/>
      <c r="Y737" s="108"/>
      <c r="Z737" s="108"/>
      <c r="AA737" s="108"/>
      <c r="AB737" s="108"/>
      <c r="AC737" s="108"/>
      <c r="AD737" s="108"/>
      <c r="AE737" s="108"/>
      <c r="AF737" s="108"/>
      <c r="AG737" s="108"/>
      <c r="AH737" s="108"/>
    </row>
    <row r="738" spans="7:34" x14ac:dyDescent="0.55000000000000004">
      <c r="G738" s="108"/>
      <c r="H738" s="108"/>
      <c r="I738" s="108"/>
      <c r="J738" s="108"/>
      <c r="K738" s="108"/>
      <c r="L738" s="108"/>
      <c r="M738" s="108"/>
      <c r="N738" s="108"/>
      <c r="O738" s="108"/>
      <c r="P738" s="108"/>
      <c r="Q738" s="108"/>
      <c r="R738" s="108"/>
      <c r="S738" s="108"/>
      <c r="T738" s="108"/>
      <c r="U738" s="108"/>
      <c r="V738" s="108"/>
      <c r="W738" s="108"/>
      <c r="X738" s="108"/>
      <c r="Y738" s="108"/>
      <c r="Z738" s="108"/>
      <c r="AA738" s="108"/>
      <c r="AB738" s="108"/>
      <c r="AC738" s="108"/>
      <c r="AD738" s="108"/>
      <c r="AE738" s="108"/>
      <c r="AF738" s="108"/>
      <c r="AG738" s="108"/>
      <c r="AH738" s="108"/>
    </row>
    <row r="739" spans="7:34" x14ac:dyDescent="0.55000000000000004">
      <c r="G739" s="108"/>
      <c r="H739" s="108"/>
      <c r="I739" s="108"/>
      <c r="J739" s="108"/>
      <c r="K739" s="108"/>
      <c r="L739" s="108"/>
      <c r="M739" s="108"/>
      <c r="N739" s="108"/>
      <c r="O739" s="108"/>
      <c r="P739" s="108"/>
      <c r="Q739" s="108"/>
      <c r="R739" s="108"/>
      <c r="S739" s="108"/>
      <c r="T739" s="108"/>
      <c r="U739" s="108"/>
      <c r="V739" s="108"/>
      <c r="W739" s="108"/>
      <c r="X739" s="108"/>
      <c r="Y739" s="108"/>
      <c r="Z739" s="108"/>
      <c r="AA739" s="108"/>
      <c r="AB739" s="108"/>
      <c r="AC739" s="108"/>
      <c r="AD739" s="108"/>
      <c r="AE739" s="108"/>
      <c r="AF739" s="108"/>
      <c r="AG739" s="108"/>
      <c r="AH739" s="108"/>
    </row>
    <row r="740" spans="7:34" x14ac:dyDescent="0.55000000000000004">
      <c r="G740" s="108"/>
      <c r="H740" s="108"/>
      <c r="I740" s="108"/>
      <c r="J740" s="108"/>
      <c r="K740" s="108"/>
      <c r="L740" s="108"/>
      <c r="M740" s="108"/>
      <c r="N740" s="108"/>
      <c r="O740" s="108"/>
      <c r="P740" s="108"/>
      <c r="Q740" s="108"/>
      <c r="R740" s="108"/>
      <c r="S740" s="108"/>
      <c r="T740" s="108"/>
      <c r="U740" s="108"/>
      <c r="V740" s="108"/>
      <c r="W740" s="108"/>
      <c r="X740" s="108"/>
      <c r="Y740" s="108"/>
      <c r="Z740" s="108"/>
      <c r="AA740" s="108"/>
      <c r="AB740" s="108"/>
      <c r="AC740" s="108"/>
      <c r="AD740" s="108"/>
      <c r="AE740" s="108"/>
      <c r="AF740" s="108"/>
      <c r="AG740" s="108"/>
      <c r="AH740" s="108"/>
    </row>
    <row r="741" spans="7:34" x14ac:dyDescent="0.55000000000000004">
      <c r="G741" s="108"/>
      <c r="H741" s="108"/>
      <c r="I741" s="108"/>
      <c r="J741" s="108"/>
      <c r="K741" s="108"/>
      <c r="L741" s="108"/>
      <c r="M741" s="108"/>
      <c r="N741" s="108"/>
      <c r="O741" s="108"/>
      <c r="P741" s="108"/>
      <c r="Q741" s="108"/>
      <c r="R741" s="108"/>
      <c r="S741" s="108"/>
      <c r="T741" s="108"/>
      <c r="U741" s="108"/>
      <c r="V741" s="108"/>
      <c r="W741" s="108"/>
      <c r="X741" s="108"/>
      <c r="Y741" s="108"/>
      <c r="Z741" s="108"/>
      <c r="AA741" s="108"/>
      <c r="AB741" s="108"/>
      <c r="AC741" s="108"/>
      <c r="AD741" s="108"/>
      <c r="AE741" s="108"/>
      <c r="AF741" s="108"/>
      <c r="AG741" s="108"/>
      <c r="AH741" s="108"/>
    </row>
    <row r="742" spans="7:34" x14ac:dyDescent="0.55000000000000004"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8"/>
      <c r="S742" s="108"/>
      <c r="T742" s="108"/>
      <c r="U742" s="108"/>
      <c r="V742" s="108"/>
      <c r="W742" s="108"/>
      <c r="X742" s="108"/>
      <c r="Y742" s="108"/>
      <c r="Z742" s="108"/>
      <c r="AA742" s="108"/>
      <c r="AB742" s="108"/>
      <c r="AC742" s="108"/>
      <c r="AD742" s="108"/>
      <c r="AE742" s="108"/>
      <c r="AF742" s="108"/>
      <c r="AG742" s="108"/>
      <c r="AH742" s="108"/>
    </row>
    <row r="743" spans="7:34" x14ac:dyDescent="0.55000000000000004"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8"/>
      <c r="S743" s="108"/>
      <c r="T743" s="108"/>
      <c r="U743" s="108"/>
      <c r="V743" s="108"/>
      <c r="W743" s="108"/>
      <c r="X743" s="108"/>
      <c r="Y743" s="108"/>
      <c r="Z743" s="108"/>
      <c r="AA743" s="108"/>
      <c r="AB743" s="108"/>
      <c r="AC743" s="108"/>
      <c r="AD743" s="108"/>
      <c r="AE743" s="108"/>
      <c r="AF743" s="108"/>
      <c r="AG743" s="108"/>
      <c r="AH743" s="108"/>
    </row>
    <row r="744" spans="7:34" x14ac:dyDescent="0.55000000000000004"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8"/>
      <c r="S744" s="108"/>
      <c r="T744" s="108"/>
      <c r="U744" s="108"/>
      <c r="V744" s="108"/>
      <c r="W744" s="108"/>
      <c r="X744" s="108"/>
      <c r="Y744" s="108"/>
      <c r="Z744" s="108"/>
      <c r="AA744" s="108"/>
      <c r="AB744" s="108"/>
      <c r="AC744" s="108"/>
      <c r="AD744" s="108"/>
      <c r="AE744" s="108"/>
      <c r="AF744" s="108"/>
      <c r="AG744" s="108"/>
      <c r="AH744" s="108"/>
    </row>
    <row r="745" spans="7:34" x14ac:dyDescent="0.55000000000000004"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8"/>
      <c r="S745" s="108"/>
      <c r="T745" s="108"/>
      <c r="U745" s="108"/>
      <c r="V745" s="108"/>
      <c r="W745" s="108"/>
      <c r="X745" s="108"/>
      <c r="Y745" s="108"/>
      <c r="Z745" s="108"/>
      <c r="AA745" s="108"/>
      <c r="AB745" s="108"/>
      <c r="AC745" s="108"/>
      <c r="AD745" s="108"/>
      <c r="AE745" s="108"/>
      <c r="AF745" s="108"/>
      <c r="AG745" s="108"/>
      <c r="AH745" s="108"/>
    </row>
    <row r="746" spans="7:34" x14ac:dyDescent="0.55000000000000004"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8"/>
      <c r="S746" s="108"/>
      <c r="T746" s="108"/>
      <c r="U746" s="108"/>
      <c r="V746" s="108"/>
      <c r="W746" s="108"/>
      <c r="X746" s="108"/>
      <c r="Y746" s="108"/>
      <c r="Z746" s="108"/>
      <c r="AA746" s="108"/>
      <c r="AB746" s="108"/>
      <c r="AC746" s="108"/>
      <c r="AD746" s="108"/>
      <c r="AE746" s="108"/>
      <c r="AF746" s="108"/>
      <c r="AG746" s="108"/>
      <c r="AH746" s="108"/>
    </row>
    <row r="747" spans="7:34" x14ac:dyDescent="0.55000000000000004"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8"/>
      <c r="S747" s="108"/>
      <c r="T747" s="108"/>
      <c r="U747" s="108"/>
      <c r="V747" s="108"/>
      <c r="W747" s="108"/>
      <c r="X747" s="108"/>
      <c r="Y747" s="108"/>
      <c r="Z747" s="108"/>
      <c r="AA747" s="108"/>
      <c r="AB747" s="108"/>
      <c r="AC747" s="108"/>
      <c r="AD747" s="108"/>
      <c r="AE747" s="108"/>
      <c r="AF747" s="108"/>
      <c r="AG747" s="108"/>
      <c r="AH747" s="108"/>
    </row>
    <row r="748" spans="7:34" x14ac:dyDescent="0.55000000000000004"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8"/>
      <c r="S748" s="108"/>
      <c r="T748" s="108"/>
      <c r="U748" s="108"/>
      <c r="V748" s="108"/>
      <c r="W748" s="108"/>
      <c r="X748" s="108"/>
      <c r="Y748" s="108"/>
      <c r="Z748" s="108"/>
      <c r="AA748" s="108"/>
      <c r="AB748" s="108"/>
      <c r="AC748" s="108"/>
      <c r="AD748" s="108"/>
      <c r="AE748" s="108"/>
      <c r="AF748" s="108"/>
      <c r="AG748" s="108"/>
      <c r="AH748" s="108"/>
    </row>
    <row r="749" spans="7:34" x14ac:dyDescent="0.55000000000000004">
      <c r="G749" s="108"/>
      <c r="H749" s="108"/>
      <c r="I749" s="108"/>
      <c r="J749" s="108"/>
      <c r="K749" s="108"/>
      <c r="L749" s="108"/>
      <c r="M749" s="108"/>
      <c r="N749" s="108"/>
      <c r="O749" s="108"/>
      <c r="P749" s="108"/>
      <c r="Q749" s="108"/>
      <c r="R749" s="108"/>
      <c r="S749" s="108"/>
      <c r="T749" s="108"/>
      <c r="U749" s="108"/>
      <c r="V749" s="108"/>
      <c r="W749" s="108"/>
      <c r="X749" s="108"/>
      <c r="Y749" s="108"/>
      <c r="Z749" s="108"/>
      <c r="AA749" s="108"/>
      <c r="AB749" s="108"/>
      <c r="AC749" s="108"/>
      <c r="AD749" s="108"/>
      <c r="AE749" s="108"/>
      <c r="AF749" s="108"/>
      <c r="AG749" s="108"/>
      <c r="AH749" s="108"/>
    </row>
    <row r="750" spans="7:34" x14ac:dyDescent="0.55000000000000004">
      <c r="G750" s="108"/>
      <c r="H750" s="108"/>
      <c r="I750" s="108"/>
      <c r="J750" s="108"/>
      <c r="K750" s="108"/>
      <c r="L750" s="108"/>
      <c r="M750" s="108"/>
      <c r="N750" s="108"/>
      <c r="O750" s="108"/>
      <c r="P750" s="108"/>
      <c r="Q750" s="108"/>
      <c r="R750" s="108"/>
      <c r="S750" s="108"/>
      <c r="T750" s="108"/>
      <c r="U750" s="108"/>
      <c r="V750" s="108"/>
      <c r="W750" s="108"/>
      <c r="X750" s="108"/>
      <c r="Y750" s="108"/>
      <c r="Z750" s="108"/>
      <c r="AA750" s="108"/>
      <c r="AB750" s="108"/>
      <c r="AC750" s="108"/>
      <c r="AD750" s="108"/>
      <c r="AE750" s="108"/>
      <c r="AF750" s="108"/>
      <c r="AG750" s="108"/>
      <c r="AH750" s="108"/>
    </row>
    <row r="751" spans="7:34" x14ac:dyDescent="0.55000000000000004">
      <c r="G751" s="108"/>
      <c r="H751" s="108"/>
      <c r="I751" s="108"/>
      <c r="J751" s="108"/>
      <c r="K751" s="108"/>
      <c r="L751" s="108"/>
      <c r="M751" s="108"/>
      <c r="N751" s="108"/>
      <c r="O751" s="108"/>
      <c r="P751" s="108"/>
      <c r="Q751" s="108"/>
      <c r="R751" s="108"/>
      <c r="S751" s="108"/>
      <c r="T751" s="108"/>
      <c r="U751" s="108"/>
      <c r="V751" s="108"/>
      <c r="W751" s="108"/>
      <c r="X751" s="108"/>
      <c r="Y751" s="108"/>
      <c r="Z751" s="108"/>
      <c r="AA751" s="108"/>
      <c r="AB751" s="108"/>
      <c r="AC751" s="108"/>
      <c r="AD751" s="108"/>
      <c r="AE751" s="108"/>
      <c r="AF751" s="108"/>
      <c r="AG751" s="108"/>
      <c r="AH751" s="108"/>
    </row>
    <row r="752" spans="7:34" x14ac:dyDescent="0.55000000000000004">
      <c r="G752" s="108"/>
      <c r="H752" s="108"/>
      <c r="I752" s="108"/>
      <c r="J752" s="108"/>
      <c r="K752" s="108"/>
      <c r="L752" s="108"/>
      <c r="M752" s="108"/>
      <c r="N752" s="108"/>
      <c r="O752" s="108"/>
      <c r="P752" s="108"/>
      <c r="Q752" s="108"/>
      <c r="R752" s="108"/>
      <c r="S752" s="108"/>
      <c r="T752" s="108"/>
      <c r="U752" s="108"/>
      <c r="V752" s="108"/>
      <c r="W752" s="108"/>
      <c r="X752" s="108"/>
      <c r="Y752" s="108"/>
      <c r="Z752" s="108"/>
      <c r="AA752" s="108"/>
      <c r="AB752" s="108"/>
      <c r="AC752" s="108"/>
      <c r="AD752" s="108"/>
      <c r="AE752" s="108"/>
      <c r="AF752" s="108"/>
      <c r="AG752" s="108"/>
      <c r="AH752" s="108"/>
    </row>
    <row r="753" spans="7:34" x14ac:dyDescent="0.55000000000000004">
      <c r="G753" s="108"/>
      <c r="H753" s="108"/>
      <c r="I753" s="108"/>
      <c r="J753" s="108"/>
      <c r="K753" s="108"/>
      <c r="L753" s="108"/>
      <c r="M753" s="108"/>
      <c r="N753" s="108"/>
      <c r="O753" s="108"/>
      <c r="P753" s="108"/>
      <c r="Q753" s="108"/>
      <c r="R753" s="108"/>
      <c r="S753" s="108"/>
      <c r="T753" s="108"/>
      <c r="U753" s="108"/>
      <c r="V753" s="108"/>
      <c r="W753" s="108"/>
      <c r="X753" s="108"/>
      <c r="Y753" s="108"/>
      <c r="Z753" s="108"/>
      <c r="AA753" s="108"/>
      <c r="AB753" s="108"/>
      <c r="AC753" s="108"/>
      <c r="AD753" s="108"/>
      <c r="AE753" s="108"/>
      <c r="AF753" s="108"/>
      <c r="AG753" s="108"/>
      <c r="AH753" s="108"/>
    </row>
    <row r="754" spans="7:34" x14ac:dyDescent="0.55000000000000004">
      <c r="G754" s="108"/>
      <c r="H754" s="108"/>
      <c r="I754" s="108"/>
      <c r="J754" s="108"/>
      <c r="K754" s="108"/>
      <c r="L754" s="108"/>
      <c r="M754" s="108"/>
      <c r="N754" s="108"/>
      <c r="O754" s="108"/>
      <c r="P754" s="108"/>
      <c r="Q754" s="108"/>
      <c r="R754" s="108"/>
      <c r="S754" s="108"/>
      <c r="T754" s="108"/>
      <c r="U754" s="108"/>
      <c r="V754" s="108"/>
      <c r="W754" s="108"/>
      <c r="X754" s="108"/>
      <c r="Y754" s="108"/>
      <c r="Z754" s="108"/>
      <c r="AA754" s="108"/>
      <c r="AB754" s="108"/>
      <c r="AC754" s="108"/>
      <c r="AD754" s="108"/>
      <c r="AE754" s="108"/>
      <c r="AF754" s="108"/>
      <c r="AG754" s="108"/>
      <c r="AH754" s="108"/>
    </row>
    <row r="755" spans="7:34" x14ac:dyDescent="0.55000000000000004">
      <c r="G755" s="108"/>
      <c r="H755" s="108"/>
      <c r="I755" s="108"/>
      <c r="J755" s="108"/>
      <c r="K755" s="108"/>
      <c r="L755" s="108"/>
      <c r="M755" s="108"/>
      <c r="N755" s="108"/>
      <c r="O755" s="108"/>
      <c r="P755" s="108"/>
      <c r="Q755" s="108"/>
      <c r="R755" s="108"/>
      <c r="S755" s="108"/>
      <c r="T755" s="108"/>
      <c r="U755" s="108"/>
      <c r="V755" s="108"/>
      <c r="W755" s="108"/>
      <c r="X755" s="108"/>
      <c r="Y755" s="108"/>
      <c r="Z755" s="108"/>
      <c r="AA755" s="108"/>
      <c r="AB755" s="108"/>
      <c r="AC755" s="108"/>
      <c r="AD755" s="108"/>
      <c r="AE755" s="108"/>
      <c r="AF755" s="108"/>
      <c r="AG755" s="108"/>
      <c r="AH755" s="108"/>
    </row>
    <row r="756" spans="7:34" x14ac:dyDescent="0.55000000000000004">
      <c r="G756" s="108"/>
      <c r="H756" s="108"/>
      <c r="I756" s="108"/>
      <c r="J756" s="108"/>
      <c r="K756" s="108"/>
      <c r="L756" s="108"/>
      <c r="M756" s="108"/>
      <c r="N756" s="108"/>
      <c r="O756" s="108"/>
      <c r="P756" s="108"/>
      <c r="Q756" s="108"/>
      <c r="R756" s="108"/>
      <c r="S756" s="108"/>
      <c r="T756" s="108"/>
      <c r="U756" s="108"/>
      <c r="V756" s="108"/>
      <c r="W756" s="108"/>
      <c r="X756" s="108"/>
      <c r="Y756" s="108"/>
      <c r="Z756" s="108"/>
      <c r="AA756" s="108"/>
      <c r="AB756" s="108"/>
      <c r="AC756" s="108"/>
      <c r="AD756" s="108"/>
      <c r="AE756" s="108"/>
      <c r="AF756" s="108"/>
      <c r="AG756" s="108"/>
      <c r="AH756" s="108"/>
    </row>
    <row r="757" spans="7:34" x14ac:dyDescent="0.55000000000000004">
      <c r="G757" s="108"/>
      <c r="H757" s="108"/>
      <c r="I757" s="108"/>
      <c r="J757" s="108"/>
      <c r="K757" s="108"/>
      <c r="L757" s="108"/>
      <c r="M757" s="108"/>
      <c r="N757" s="108"/>
      <c r="O757" s="108"/>
      <c r="P757" s="108"/>
      <c r="Q757" s="108"/>
      <c r="R757" s="108"/>
      <c r="S757" s="108"/>
      <c r="T757" s="108"/>
      <c r="U757" s="108"/>
      <c r="V757" s="108"/>
      <c r="W757" s="108"/>
      <c r="X757" s="108"/>
      <c r="Y757" s="108"/>
      <c r="Z757" s="108"/>
      <c r="AA757" s="108"/>
      <c r="AB757" s="108"/>
      <c r="AC757" s="108"/>
      <c r="AD757" s="108"/>
      <c r="AE757" s="108"/>
      <c r="AF757" s="108"/>
      <c r="AG757" s="108"/>
      <c r="AH757" s="108"/>
    </row>
    <row r="758" spans="7:34" x14ac:dyDescent="0.55000000000000004">
      <c r="G758" s="108"/>
      <c r="H758" s="108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08"/>
      <c r="T758" s="108"/>
      <c r="U758" s="108"/>
      <c r="V758" s="108"/>
      <c r="W758" s="108"/>
      <c r="X758" s="108"/>
      <c r="Y758" s="108"/>
      <c r="Z758" s="108"/>
      <c r="AA758" s="108"/>
      <c r="AB758" s="108"/>
      <c r="AC758" s="108"/>
      <c r="AD758" s="108"/>
      <c r="AE758" s="108"/>
      <c r="AF758" s="108"/>
      <c r="AG758" s="108"/>
      <c r="AH758" s="108"/>
    </row>
    <row r="759" spans="7:34" x14ac:dyDescent="0.55000000000000004">
      <c r="G759" s="108"/>
      <c r="H759" s="108"/>
      <c r="I759" s="108"/>
      <c r="J759" s="108"/>
      <c r="K759" s="108"/>
      <c r="L759" s="108"/>
      <c r="M759" s="108"/>
      <c r="N759" s="108"/>
      <c r="O759" s="108"/>
      <c r="P759" s="108"/>
      <c r="Q759" s="108"/>
      <c r="R759" s="108"/>
      <c r="S759" s="108"/>
      <c r="T759" s="108"/>
      <c r="U759" s="108"/>
      <c r="V759" s="108"/>
      <c r="W759" s="108"/>
      <c r="X759" s="108"/>
      <c r="Y759" s="108"/>
      <c r="Z759" s="108"/>
      <c r="AA759" s="108"/>
      <c r="AB759" s="108"/>
      <c r="AC759" s="108"/>
      <c r="AD759" s="108"/>
      <c r="AE759" s="108"/>
      <c r="AF759" s="108"/>
      <c r="AG759" s="108"/>
      <c r="AH759" s="108"/>
    </row>
    <row r="760" spans="7:34" x14ac:dyDescent="0.55000000000000004">
      <c r="G760" s="108"/>
      <c r="H760" s="108"/>
      <c r="I760" s="108"/>
      <c r="J760" s="108"/>
      <c r="K760" s="108"/>
      <c r="L760" s="108"/>
      <c r="M760" s="108"/>
      <c r="N760" s="108"/>
      <c r="O760" s="108"/>
      <c r="P760" s="108"/>
      <c r="Q760" s="108"/>
      <c r="R760" s="108"/>
      <c r="S760" s="108"/>
      <c r="T760" s="108"/>
      <c r="U760" s="108"/>
      <c r="V760" s="108"/>
      <c r="W760" s="108"/>
      <c r="X760" s="108"/>
      <c r="Y760" s="108"/>
      <c r="Z760" s="108"/>
      <c r="AA760" s="108"/>
      <c r="AB760" s="108"/>
      <c r="AC760" s="108"/>
      <c r="AD760" s="108"/>
      <c r="AE760" s="108"/>
      <c r="AF760" s="108"/>
      <c r="AG760" s="108"/>
      <c r="AH760" s="108"/>
    </row>
    <row r="761" spans="7:34" x14ac:dyDescent="0.55000000000000004">
      <c r="G761" s="108"/>
      <c r="H761" s="108"/>
      <c r="I761" s="108"/>
      <c r="J761" s="108"/>
      <c r="K761" s="108"/>
      <c r="L761" s="108"/>
      <c r="M761" s="108"/>
      <c r="N761" s="108"/>
      <c r="O761" s="108"/>
      <c r="P761" s="108"/>
      <c r="Q761" s="108"/>
      <c r="R761" s="108"/>
      <c r="S761" s="108"/>
      <c r="T761" s="108"/>
      <c r="U761" s="108"/>
      <c r="V761" s="108"/>
      <c r="W761" s="108"/>
      <c r="X761" s="108"/>
      <c r="Y761" s="108"/>
      <c r="Z761" s="108"/>
      <c r="AA761" s="108"/>
      <c r="AB761" s="108"/>
      <c r="AC761" s="108"/>
      <c r="AD761" s="108"/>
      <c r="AE761" s="108"/>
      <c r="AF761" s="108"/>
      <c r="AG761" s="108"/>
      <c r="AH761" s="108"/>
    </row>
    <row r="762" spans="7:34" x14ac:dyDescent="0.55000000000000004">
      <c r="G762" s="108"/>
      <c r="H762" s="108"/>
      <c r="I762" s="108"/>
      <c r="J762" s="108"/>
      <c r="K762" s="108"/>
      <c r="L762" s="108"/>
      <c r="M762" s="108"/>
      <c r="N762" s="108"/>
      <c r="O762" s="108"/>
      <c r="P762" s="108"/>
      <c r="Q762" s="108"/>
      <c r="R762" s="108"/>
      <c r="S762" s="108"/>
      <c r="T762" s="108"/>
      <c r="U762" s="108"/>
      <c r="V762" s="108"/>
      <c r="W762" s="108"/>
      <c r="X762" s="108"/>
      <c r="Y762" s="108"/>
      <c r="Z762" s="108"/>
      <c r="AA762" s="108"/>
      <c r="AB762" s="108"/>
      <c r="AC762" s="108"/>
      <c r="AD762" s="108"/>
      <c r="AE762" s="108"/>
      <c r="AF762" s="108"/>
      <c r="AG762" s="108"/>
      <c r="AH762" s="108"/>
    </row>
    <row r="763" spans="7:34" x14ac:dyDescent="0.55000000000000004">
      <c r="G763" s="108"/>
      <c r="H763" s="108"/>
      <c r="I763" s="108"/>
      <c r="J763" s="108"/>
      <c r="K763" s="108"/>
      <c r="L763" s="108"/>
      <c r="M763" s="108"/>
      <c r="N763" s="108"/>
      <c r="O763" s="108"/>
      <c r="P763" s="108"/>
      <c r="Q763" s="108"/>
      <c r="R763" s="108"/>
      <c r="S763" s="108"/>
      <c r="T763" s="108"/>
      <c r="U763" s="108"/>
      <c r="V763" s="108"/>
      <c r="W763" s="108"/>
      <c r="X763" s="108"/>
      <c r="Y763" s="108"/>
      <c r="Z763" s="108"/>
      <c r="AA763" s="108"/>
      <c r="AB763" s="108"/>
      <c r="AC763" s="108"/>
      <c r="AD763" s="108"/>
      <c r="AE763" s="108"/>
      <c r="AF763" s="108"/>
      <c r="AG763" s="108"/>
      <c r="AH763" s="108"/>
    </row>
    <row r="764" spans="7:34" x14ac:dyDescent="0.55000000000000004">
      <c r="G764" s="108"/>
      <c r="H764" s="108"/>
      <c r="I764" s="108"/>
      <c r="J764" s="108"/>
      <c r="K764" s="108"/>
      <c r="L764" s="108"/>
      <c r="M764" s="108"/>
      <c r="N764" s="108"/>
      <c r="O764" s="108"/>
      <c r="P764" s="108"/>
      <c r="Q764" s="108"/>
      <c r="R764" s="108"/>
      <c r="S764" s="108"/>
      <c r="T764" s="108"/>
      <c r="U764" s="108"/>
      <c r="V764" s="108"/>
      <c r="W764" s="108"/>
      <c r="X764" s="108"/>
      <c r="Y764" s="108"/>
      <c r="Z764" s="108"/>
      <c r="AA764" s="108"/>
      <c r="AB764" s="108"/>
      <c r="AC764" s="108"/>
      <c r="AD764" s="108"/>
      <c r="AE764" s="108"/>
      <c r="AF764" s="108"/>
      <c r="AG764" s="108"/>
      <c r="AH764" s="108"/>
    </row>
    <row r="765" spans="7:34" x14ac:dyDescent="0.55000000000000004">
      <c r="G765" s="108"/>
      <c r="H765" s="108"/>
      <c r="I765" s="108"/>
      <c r="J765" s="108"/>
      <c r="K765" s="108"/>
      <c r="L765" s="108"/>
      <c r="M765" s="108"/>
      <c r="N765" s="108"/>
      <c r="O765" s="108"/>
      <c r="P765" s="108"/>
      <c r="Q765" s="108"/>
      <c r="R765" s="108"/>
      <c r="S765" s="108"/>
      <c r="T765" s="108"/>
      <c r="U765" s="108"/>
      <c r="V765" s="108"/>
      <c r="W765" s="108"/>
      <c r="X765" s="108"/>
      <c r="Y765" s="108"/>
      <c r="Z765" s="108"/>
      <c r="AA765" s="108"/>
      <c r="AB765" s="108"/>
      <c r="AC765" s="108"/>
      <c r="AD765" s="108"/>
      <c r="AE765" s="108"/>
      <c r="AF765" s="108"/>
      <c r="AG765" s="108"/>
      <c r="AH765" s="108"/>
    </row>
    <row r="766" spans="7:34" x14ac:dyDescent="0.55000000000000004">
      <c r="G766" s="108"/>
      <c r="H766" s="108"/>
      <c r="I766" s="108"/>
      <c r="J766" s="108"/>
      <c r="K766" s="108"/>
      <c r="L766" s="108"/>
      <c r="M766" s="108"/>
      <c r="N766" s="108"/>
      <c r="O766" s="108"/>
      <c r="P766" s="108"/>
      <c r="Q766" s="108"/>
      <c r="R766" s="108"/>
      <c r="S766" s="108"/>
      <c r="T766" s="108"/>
      <c r="U766" s="108"/>
      <c r="V766" s="108"/>
      <c r="W766" s="108"/>
      <c r="X766" s="108"/>
      <c r="Y766" s="108"/>
      <c r="Z766" s="108"/>
      <c r="AA766" s="108"/>
      <c r="AB766" s="108"/>
      <c r="AC766" s="108"/>
      <c r="AD766" s="108"/>
      <c r="AE766" s="108"/>
      <c r="AF766" s="108"/>
      <c r="AG766" s="108"/>
      <c r="AH766" s="108"/>
    </row>
    <row r="767" spans="7:34" x14ac:dyDescent="0.55000000000000004">
      <c r="G767" s="108"/>
      <c r="H767" s="108"/>
      <c r="I767" s="108"/>
      <c r="J767" s="108"/>
      <c r="K767" s="108"/>
      <c r="L767" s="108"/>
      <c r="M767" s="108"/>
      <c r="N767" s="108"/>
      <c r="O767" s="108"/>
      <c r="P767" s="108"/>
      <c r="Q767" s="108"/>
      <c r="R767" s="108"/>
      <c r="S767" s="108"/>
      <c r="T767" s="108"/>
      <c r="U767" s="108"/>
      <c r="V767" s="108"/>
      <c r="W767" s="108"/>
      <c r="X767" s="108"/>
      <c r="Y767" s="108"/>
      <c r="Z767" s="108"/>
      <c r="AA767" s="108"/>
      <c r="AB767" s="108"/>
      <c r="AC767" s="108"/>
      <c r="AD767" s="108"/>
      <c r="AE767" s="108"/>
      <c r="AF767" s="108"/>
      <c r="AG767" s="108"/>
      <c r="AH767" s="108"/>
    </row>
    <row r="768" spans="7:34" x14ac:dyDescent="0.55000000000000004">
      <c r="G768" s="108"/>
      <c r="H768" s="108"/>
      <c r="I768" s="108"/>
      <c r="J768" s="108"/>
      <c r="K768" s="108"/>
      <c r="L768" s="108"/>
      <c r="M768" s="108"/>
      <c r="N768" s="108"/>
      <c r="O768" s="108"/>
      <c r="P768" s="108"/>
      <c r="Q768" s="108"/>
      <c r="R768" s="108"/>
      <c r="S768" s="108"/>
      <c r="T768" s="108"/>
      <c r="U768" s="108"/>
      <c r="V768" s="108"/>
      <c r="W768" s="108"/>
      <c r="X768" s="108"/>
      <c r="Y768" s="108"/>
      <c r="Z768" s="108"/>
      <c r="AA768" s="108"/>
      <c r="AB768" s="108"/>
      <c r="AC768" s="108"/>
      <c r="AD768" s="108"/>
      <c r="AE768" s="108"/>
      <c r="AF768" s="108"/>
      <c r="AG768" s="108"/>
      <c r="AH768" s="108"/>
    </row>
    <row r="769" spans="7:34" x14ac:dyDescent="0.55000000000000004">
      <c r="G769" s="108"/>
      <c r="H769" s="108"/>
      <c r="I769" s="108"/>
      <c r="J769" s="108"/>
      <c r="K769" s="108"/>
      <c r="L769" s="108"/>
      <c r="M769" s="108"/>
      <c r="N769" s="108"/>
      <c r="O769" s="108"/>
      <c r="P769" s="108"/>
      <c r="Q769" s="108"/>
      <c r="R769" s="108"/>
      <c r="S769" s="108"/>
      <c r="T769" s="108"/>
      <c r="U769" s="108"/>
      <c r="V769" s="108"/>
      <c r="W769" s="108"/>
      <c r="X769" s="108"/>
      <c r="Y769" s="108"/>
      <c r="Z769" s="108"/>
      <c r="AA769" s="108"/>
      <c r="AB769" s="108"/>
      <c r="AC769" s="108"/>
      <c r="AD769" s="108"/>
      <c r="AE769" s="108"/>
      <c r="AF769" s="108"/>
      <c r="AG769" s="108"/>
      <c r="AH769" s="108"/>
    </row>
    <row r="770" spans="7:34" x14ac:dyDescent="0.55000000000000004">
      <c r="G770" s="108"/>
      <c r="H770" s="108"/>
      <c r="I770" s="108"/>
      <c r="J770" s="108"/>
      <c r="K770" s="108"/>
      <c r="L770" s="108"/>
      <c r="M770" s="108"/>
      <c r="N770" s="108"/>
      <c r="O770" s="108"/>
      <c r="P770" s="108"/>
      <c r="Q770" s="108"/>
      <c r="R770" s="108"/>
      <c r="S770" s="108"/>
      <c r="T770" s="108"/>
      <c r="U770" s="108"/>
      <c r="V770" s="108"/>
      <c r="W770" s="108"/>
      <c r="X770" s="108"/>
      <c r="Y770" s="108"/>
      <c r="Z770" s="108"/>
      <c r="AA770" s="108"/>
      <c r="AB770" s="108"/>
      <c r="AC770" s="108"/>
      <c r="AD770" s="108"/>
      <c r="AE770" s="108"/>
      <c r="AF770" s="108"/>
      <c r="AG770" s="108"/>
      <c r="AH770" s="108"/>
    </row>
    <row r="771" spans="7:34" x14ac:dyDescent="0.55000000000000004">
      <c r="G771" s="108"/>
      <c r="H771" s="108"/>
      <c r="I771" s="108"/>
      <c r="J771" s="108"/>
      <c r="K771" s="108"/>
      <c r="L771" s="108"/>
      <c r="M771" s="108"/>
      <c r="N771" s="108"/>
      <c r="O771" s="108"/>
      <c r="P771" s="108"/>
      <c r="Q771" s="108"/>
      <c r="R771" s="108"/>
      <c r="S771" s="108"/>
      <c r="T771" s="108"/>
      <c r="U771" s="108"/>
      <c r="V771" s="108"/>
      <c r="W771" s="108"/>
      <c r="X771" s="108"/>
      <c r="Y771" s="108"/>
      <c r="Z771" s="108"/>
      <c r="AA771" s="108"/>
      <c r="AB771" s="108"/>
      <c r="AC771" s="108"/>
      <c r="AD771" s="108"/>
      <c r="AE771" s="108"/>
      <c r="AF771" s="108"/>
      <c r="AG771" s="108"/>
      <c r="AH771" s="108"/>
    </row>
    <row r="772" spans="7:34" x14ac:dyDescent="0.55000000000000004">
      <c r="G772" s="108"/>
      <c r="H772" s="108"/>
      <c r="I772" s="108"/>
      <c r="J772" s="108"/>
      <c r="K772" s="108"/>
      <c r="L772" s="108"/>
      <c r="M772" s="108"/>
      <c r="N772" s="108"/>
      <c r="O772" s="108"/>
      <c r="P772" s="108"/>
      <c r="Q772" s="108"/>
      <c r="R772" s="108"/>
      <c r="S772" s="108"/>
      <c r="T772" s="108"/>
      <c r="U772" s="108"/>
      <c r="V772" s="108"/>
      <c r="W772" s="108"/>
      <c r="X772" s="108"/>
      <c r="Y772" s="108"/>
      <c r="Z772" s="108"/>
      <c r="AA772" s="108"/>
      <c r="AB772" s="108"/>
      <c r="AC772" s="108"/>
      <c r="AD772" s="108"/>
      <c r="AE772" s="108"/>
      <c r="AF772" s="108"/>
      <c r="AG772" s="108"/>
      <c r="AH772" s="108"/>
    </row>
    <row r="773" spans="7:34" x14ac:dyDescent="0.55000000000000004">
      <c r="G773" s="108"/>
      <c r="H773" s="108"/>
      <c r="I773" s="108"/>
      <c r="J773" s="108"/>
      <c r="K773" s="108"/>
      <c r="L773" s="108"/>
      <c r="M773" s="108"/>
      <c r="N773" s="108"/>
      <c r="O773" s="108"/>
      <c r="P773" s="108"/>
      <c r="Q773" s="108"/>
      <c r="R773" s="108"/>
      <c r="S773" s="108"/>
      <c r="T773" s="108"/>
      <c r="U773" s="108"/>
      <c r="V773" s="108"/>
      <c r="W773" s="108"/>
      <c r="X773" s="108"/>
      <c r="Y773" s="108"/>
      <c r="Z773" s="108"/>
      <c r="AA773" s="108"/>
      <c r="AB773" s="108"/>
      <c r="AC773" s="108"/>
      <c r="AD773" s="108"/>
      <c r="AE773" s="108"/>
      <c r="AF773" s="108"/>
      <c r="AG773" s="108"/>
      <c r="AH773" s="108"/>
    </row>
    <row r="774" spans="7:34" x14ac:dyDescent="0.55000000000000004">
      <c r="G774" s="108"/>
      <c r="H774" s="108"/>
      <c r="I774" s="108"/>
      <c r="J774" s="108"/>
      <c r="K774" s="108"/>
      <c r="L774" s="108"/>
      <c r="M774" s="108"/>
      <c r="N774" s="108"/>
      <c r="O774" s="108"/>
      <c r="P774" s="108"/>
      <c r="Q774" s="108"/>
      <c r="R774" s="108"/>
      <c r="S774" s="108"/>
      <c r="T774" s="108"/>
      <c r="U774" s="108"/>
      <c r="V774" s="108"/>
      <c r="W774" s="108"/>
      <c r="X774" s="108"/>
      <c r="Y774" s="108"/>
      <c r="Z774" s="108"/>
      <c r="AA774" s="108"/>
      <c r="AB774" s="108"/>
      <c r="AC774" s="108"/>
      <c r="AD774" s="108"/>
      <c r="AE774" s="108"/>
      <c r="AF774" s="108"/>
      <c r="AG774" s="108"/>
      <c r="AH774" s="108"/>
    </row>
    <row r="775" spans="7:34" x14ac:dyDescent="0.55000000000000004">
      <c r="G775" s="108"/>
      <c r="H775" s="108"/>
      <c r="I775" s="108"/>
      <c r="J775" s="108"/>
      <c r="K775" s="108"/>
      <c r="L775" s="108"/>
      <c r="M775" s="108"/>
      <c r="N775" s="108"/>
      <c r="O775" s="108"/>
      <c r="P775" s="108"/>
      <c r="Q775" s="108"/>
      <c r="R775" s="108"/>
      <c r="S775" s="108"/>
      <c r="T775" s="108"/>
      <c r="U775" s="108"/>
      <c r="V775" s="108"/>
      <c r="W775" s="108"/>
      <c r="X775" s="108"/>
      <c r="Y775" s="108"/>
      <c r="Z775" s="108"/>
      <c r="AA775" s="108"/>
      <c r="AB775" s="108"/>
      <c r="AC775" s="108"/>
      <c r="AD775" s="108"/>
      <c r="AE775" s="108"/>
      <c r="AF775" s="108"/>
      <c r="AG775" s="108"/>
      <c r="AH775" s="108"/>
    </row>
    <row r="776" spans="7:34" x14ac:dyDescent="0.55000000000000004">
      <c r="G776" s="108"/>
      <c r="H776" s="108"/>
      <c r="I776" s="108"/>
      <c r="J776" s="108"/>
      <c r="K776" s="108"/>
      <c r="L776" s="108"/>
      <c r="M776" s="108"/>
      <c r="N776" s="108"/>
      <c r="O776" s="108"/>
      <c r="P776" s="108"/>
      <c r="Q776" s="108"/>
      <c r="R776" s="108"/>
      <c r="S776" s="108"/>
      <c r="T776" s="108"/>
      <c r="U776" s="108"/>
      <c r="V776" s="108"/>
      <c r="W776" s="108"/>
      <c r="X776" s="108"/>
      <c r="Y776" s="108"/>
      <c r="Z776" s="108"/>
      <c r="AA776" s="108"/>
      <c r="AB776" s="108"/>
      <c r="AC776" s="108"/>
      <c r="AD776" s="108"/>
      <c r="AE776" s="108"/>
      <c r="AF776" s="108"/>
      <c r="AG776" s="108"/>
      <c r="AH776" s="108"/>
    </row>
    <row r="777" spans="7:34" x14ac:dyDescent="0.55000000000000004">
      <c r="G777" s="108"/>
      <c r="H777" s="108"/>
      <c r="I777" s="108"/>
      <c r="J777" s="108"/>
      <c r="K777" s="108"/>
      <c r="L777" s="108"/>
      <c r="M777" s="108"/>
      <c r="N777" s="108"/>
      <c r="O777" s="108"/>
      <c r="P777" s="108"/>
      <c r="Q777" s="108"/>
      <c r="R777" s="108"/>
      <c r="S777" s="108"/>
      <c r="T777" s="108"/>
      <c r="U777" s="108"/>
      <c r="V777" s="108"/>
      <c r="W777" s="108"/>
      <c r="X777" s="108"/>
      <c r="Y777" s="108"/>
      <c r="Z777" s="108"/>
      <c r="AA777" s="108"/>
      <c r="AB777" s="108"/>
      <c r="AC777" s="108"/>
      <c r="AD777" s="108"/>
      <c r="AE777" s="108"/>
      <c r="AF777" s="108"/>
      <c r="AG777" s="108"/>
      <c r="AH777" s="108"/>
    </row>
    <row r="778" spans="7:34" x14ac:dyDescent="0.55000000000000004">
      <c r="G778" s="108"/>
      <c r="H778" s="108"/>
      <c r="I778" s="108"/>
      <c r="J778" s="108"/>
      <c r="K778" s="108"/>
      <c r="L778" s="108"/>
      <c r="M778" s="108"/>
      <c r="N778" s="108"/>
      <c r="O778" s="108"/>
      <c r="P778" s="108"/>
      <c r="Q778" s="108"/>
      <c r="R778" s="108"/>
      <c r="S778" s="108"/>
      <c r="T778" s="108"/>
      <c r="U778" s="108"/>
      <c r="V778" s="108"/>
      <c r="W778" s="108"/>
      <c r="X778" s="108"/>
      <c r="Y778" s="108"/>
      <c r="Z778" s="108"/>
      <c r="AA778" s="108"/>
      <c r="AB778" s="108"/>
      <c r="AC778" s="108"/>
      <c r="AD778" s="108"/>
      <c r="AE778" s="108"/>
      <c r="AF778" s="108"/>
      <c r="AG778" s="108"/>
      <c r="AH778" s="108"/>
    </row>
    <row r="779" spans="7:34" x14ac:dyDescent="0.55000000000000004">
      <c r="G779" s="108"/>
      <c r="H779" s="108"/>
      <c r="I779" s="108"/>
      <c r="J779" s="108"/>
      <c r="K779" s="108"/>
      <c r="L779" s="108"/>
      <c r="M779" s="108"/>
      <c r="N779" s="108"/>
      <c r="O779" s="108"/>
      <c r="P779" s="108"/>
      <c r="Q779" s="108"/>
      <c r="R779" s="108"/>
      <c r="S779" s="108"/>
      <c r="T779" s="108"/>
      <c r="U779" s="108"/>
      <c r="V779" s="108"/>
      <c r="W779" s="108"/>
      <c r="X779" s="108"/>
      <c r="Y779" s="108"/>
      <c r="Z779" s="108"/>
      <c r="AA779" s="108"/>
      <c r="AB779" s="108"/>
      <c r="AC779" s="108"/>
      <c r="AD779" s="108"/>
      <c r="AE779" s="108"/>
      <c r="AF779" s="108"/>
      <c r="AG779" s="108"/>
      <c r="AH779" s="108"/>
    </row>
    <row r="780" spans="7:34" x14ac:dyDescent="0.55000000000000004">
      <c r="G780" s="108"/>
      <c r="H780" s="108"/>
      <c r="I780" s="108"/>
      <c r="J780" s="108"/>
      <c r="K780" s="108"/>
      <c r="L780" s="108"/>
      <c r="M780" s="108"/>
      <c r="N780" s="108"/>
      <c r="O780" s="108"/>
      <c r="P780" s="108"/>
      <c r="Q780" s="108"/>
      <c r="R780" s="108"/>
      <c r="S780" s="108"/>
      <c r="T780" s="108"/>
      <c r="U780" s="108"/>
      <c r="V780" s="108"/>
      <c r="W780" s="108"/>
      <c r="X780" s="108"/>
      <c r="Y780" s="108"/>
      <c r="Z780" s="108"/>
      <c r="AA780" s="108"/>
      <c r="AB780" s="108"/>
      <c r="AC780" s="108"/>
      <c r="AD780" s="108"/>
      <c r="AE780" s="108"/>
      <c r="AF780" s="108"/>
      <c r="AG780" s="108"/>
      <c r="AH780" s="108"/>
    </row>
    <row r="781" spans="7:34" x14ac:dyDescent="0.55000000000000004">
      <c r="G781" s="108"/>
      <c r="H781" s="108"/>
      <c r="I781" s="108"/>
      <c r="J781" s="108"/>
      <c r="K781" s="108"/>
      <c r="L781" s="108"/>
      <c r="M781" s="108"/>
      <c r="N781" s="108"/>
      <c r="O781" s="108"/>
      <c r="P781" s="108"/>
      <c r="Q781" s="108"/>
      <c r="R781" s="108"/>
      <c r="S781" s="108"/>
      <c r="T781" s="108"/>
      <c r="U781" s="108"/>
      <c r="V781" s="108"/>
      <c r="W781" s="108"/>
      <c r="X781" s="108"/>
      <c r="Y781" s="108"/>
      <c r="Z781" s="108"/>
      <c r="AA781" s="108"/>
      <c r="AB781" s="108"/>
      <c r="AC781" s="108"/>
      <c r="AD781" s="108"/>
      <c r="AE781" s="108"/>
      <c r="AF781" s="108"/>
      <c r="AG781" s="108"/>
      <c r="AH781" s="108"/>
    </row>
    <row r="782" spans="7:34" x14ac:dyDescent="0.55000000000000004">
      <c r="G782" s="108"/>
      <c r="H782" s="108"/>
      <c r="I782" s="108"/>
      <c r="J782" s="108"/>
      <c r="K782" s="108"/>
      <c r="L782" s="108"/>
      <c r="M782" s="108"/>
      <c r="N782" s="108"/>
      <c r="O782" s="108"/>
      <c r="P782" s="108"/>
      <c r="Q782" s="108"/>
      <c r="R782" s="108"/>
      <c r="S782" s="108"/>
      <c r="T782" s="108"/>
      <c r="U782" s="108"/>
      <c r="V782" s="108"/>
      <c r="W782" s="108"/>
      <c r="X782" s="108"/>
      <c r="Y782" s="108"/>
      <c r="Z782" s="108"/>
      <c r="AA782" s="108"/>
      <c r="AB782" s="108"/>
      <c r="AC782" s="108"/>
      <c r="AD782" s="108"/>
      <c r="AE782" s="108"/>
      <c r="AF782" s="108"/>
      <c r="AG782" s="108"/>
      <c r="AH782" s="108"/>
    </row>
    <row r="783" spans="7:34" x14ac:dyDescent="0.55000000000000004">
      <c r="G783" s="108"/>
      <c r="H783" s="108"/>
      <c r="I783" s="108"/>
      <c r="J783" s="108"/>
      <c r="K783" s="108"/>
      <c r="L783" s="108"/>
      <c r="M783" s="108"/>
      <c r="N783" s="108"/>
      <c r="O783" s="108"/>
      <c r="P783" s="108"/>
      <c r="Q783" s="108"/>
      <c r="R783" s="108"/>
      <c r="S783" s="108"/>
      <c r="T783" s="108"/>
      <c r="U783" s="108"/>
      <c r="V783" s="108"/>
      <c r="W783" s="108"/>
      <c r="X783" s="108"/>
      <c r="Y783" s="108"/>
      <c r="Z783" s="108"/>
      <c r="AA783" s="108"/>
      <c r="AB783" s="108"/>
      <c r="AC783" s="108"/>
      <c r="AD783" s="108"/>
      <c r="AE783" s="108"/>
      <c r="AF783" s="108"/>
      <c r="AG783" s="108"/>
      <c r="AH783" s="108"/>
    </row>
    <row r="784" spans="7:34" x14ac:dyDescent="0.55000000000000004">
      <c r="G784" s="108"/>
      <c r="H784" s="108"/>
      <c r="I784" s="108"/>
      <c r="J784" s="108"/>
      <c r="K784" s="108"/>
      <c r="L784" s="108"/>
      <c r="M784" s="108"/>
      <c r="N784" s="108"/>
      <c r="O784" s="108"/>
      <c r="P784" s="108"/>
      <c r="Q784" s="108"/>
      <c r="R784" s="108"/>
      <c r="S784" s="108"/>
      <c r="T784" s="108"/>
      <c r="U784" s="108"/>
      <c r="V784" s="108"/>
      <c r="W784" s="108"/>
      <c r="X784" s="108"/>
      <c r="Y784" s="108"/>
      <c r="Z784" s="108"/>
      <c r="AA784" s="108"/>
      <c r="AB784" s="108"/>
      <c r="AC784" s="108"/>
      <c r="AD784" s="108"/>
      <c r="AE784" s="108"/>
      <c r="AF784" s="108"/>
      <c r="AG784" s="108"/>
      <c r="AH784" s="108"/>
    </row>
    <row r="785" spans="7:34" x14ac:dyDescent="0.55000000000000004">
      <c r="G785" s="108"/>
      <c r="H785" s="108"/>
      <c r="I785" s="108"/>
      <c r="J785" s="108"/>
      <c r="K785" s="108"/>
      <c r="L785" s="108"/>
      <c r="M785" s="108"/>
      <c r="N785" s="108"/>
      <c r="O785" s="108"/>
      <c r="P785" s="108"/>
      <c r="Q785" s="108"/>
      <c r="R785" s="108"/>
      <c r="S785" s="108"/>
      <c r="T785" s="108"/>
      <c r="U785" s="108"/>
      <c r="V785" s="108"/>
      <c r="W785" s="108"/>
      <c r="X785" s="108"/>
      <c r="Y785" s="108"/>
      <c r="Z785" s="108"/>
      <c r="AA785" s="108"/>
      <c r="AB785" s="108"/>
      <c r="AC785" s="108"/>
      <c r="AD785" s="108"/>
      <c r="AE785" s="108"/>
      <c r="AF785" s="108"/>
      <c r="AG785" s="108"/>
      <c r="AH785" s="108"/>
    </row>
    <row r="786" spans="7:34" x14ac:dyDescent="0.55000000000000004">
      <c r="G786" s="108"/>
      <c r="H786" s="108"/>
      <c r="I786" s="108"/>
      <c r="J786" s="108"/>
      <c r="K786" s="108"/>
      <c r="L786" s="108"/>
      <c r="M786" s="108"/>
      <c r="N786" s="108"/>
      <c r="O786" s="108"/>
      <c r="P786" s="108"/>
      <c r="Q786" s="108"/>
      <c r="R786" s="108"/>
      <c r="S786" s="108"/>
      <c r="T786" s="108"/>
      <c r="U786" s="108"/>
      <c r="V786" s="108"/>
      <c r="W786" s="108"/>
      <c r="X786" s="108"/>
      <c r="Y786" s="108"/>
      <c r="Z786" s="108"/>
      <c r="AA786" s="108"/>
      <c r="AB786" s="108"/>
      <c r="AC786" s="108"/>
      <c r="AD786" s="108"/>
      <c r="AE786" s="108"/>
      <c r="AF786" s="108"/>
      <c r="AG786" s="108"/>
      <c r="AH786" s="108"/>
    </row>
    <row r="787" spans="7:34" x14ac:dyDescent="0.55000000000000004">
      <c r="G787" s="108"/>
      <c r="H787" s="108"/>
      <c r="I787" s="108"/>
      <c r="J787" s="108"/>
      <c r="K787" s="108"/>
      <c r="L787" s="108"/>
      <c r="M787" s="108"/>
      <c r="N787" s="108"/>
      <c r="O787" s="108"/>
      <c r="P787" s="108"/>
      <c r="Q787" s="108"/>
      <c r="R787" s="108"/>
      <c r="S787" s="108"/>
      <c r="T787" s="108"/>
      <c r="U787" s="108"/>
      <c r="V787" s="108"/>
      <c r="W787" s="108"/>
      <c r="X787" s="108"/>
      <c r="Y787" s="108"/>
      <c r="Z787" s="108"/>
      <c r="AA787" s="108"/>
      <c r="AB787" s="108"/>
      <c r="AC787" s="108"/>
      <c r="AD787" s="108"/>
      <c r="AE787" s="108"/>
      <c r="AF787" s="108"/>
      <c r="AG787" s="108"/>
      <c r="AH787" s="108"/>
    </row>
    <row r="788" spans="7:34" x14ac:dyDescent="0.55000000000000004">
      <c r="G788" s="108"/>
      <c r="H788" s="108"/>
      <c r="I788" s="108"/>
      <c r="J788" s="108"/>
      <c r="K788" s="108"/>
      <c r="L788" s="108"/>
      <c r="M788" s="108"/>
      <c r="N788" s="108"/>
      <c r="O788" s="108"/>
      <c r="P788" s="108"/>
      <c r="Q788" s="108"/>
      <c r="R788" s="108"/>
      <c r="S788" s="108"/>
      <c r="T788" s="108"/>
      <c r="U788" s="108"/>
      <c r="V788" s="108"/>
      <c r="W788" s="108"/>
      <c r="X788" s="108"/>
      <c r="Y788" s="108"/>
      <c r="Z788" s="108"/>
      <c r="AA788" s="108"/>
      <c r="AB788" s="108"/>
      <c r="AC788" s="108"/>
      <c r="AD788" s="108"/>
      <c r="AE788" s="108"/>
      <c r="AF788" s="108"/>
      <c r="AG788" s="108"/>
      <c r="AH788" s="108"/>
    </row>
    <row r="789" spans="7:34" x14ac:dyDescent="0.55000000000000004">
      <c r="G789" s="108"/>
      <c r="H789" s="108"/>
      <c r="I789" s="108"/>
      <c r="J789" s="108"/>
      <c r="K789" s="108"/>
      <c r="L789" s="108"/>
      <c r="M789" s="108"/>
      <c r="N789" s="108"/>
      <c r="O789" s="108"/>
      <c r="P789" s="108"/>
      <c r="Q789" s="108"/>
      <c r="R789" s="108"/>
      <c r="S789" s="108"/>
      <c r="T789" s="108"/>
      <c r="U789" s="108"/>
      <c r="V789" s="108"/>
      <c r="W789" s="108"/>
      <c r="X789" s="108"/>
      <c r="Y789" s="108"/>
      <c r="Z789" s="108"/>
      <c r="AA789" s="108"/>
      <c r="AB789" s="108"/>
      <c r="AC789" s="108"/>
      <c r="AD789" s="108"/>
      <c r="AE789" s="108"/>
      <c r="AF789" s="108"/>
      <c r="AG789" s="108"/>
      <c r="AH789" s="108"/>
    </row>
    <row r="790" spans="7:34" x14ac:dyDescent="0.55000000000000004">
      <c r="G790" s="108"/>
      <c r="H790" s="108"/>
      <c r="I790" s="108"/>
      <c r="J790" s="108"/>
      <c r="K790" s="108"/>
      <c r="L790" s="108"/>
      <c r="M790" s="108"/>
      <c r="N790" s="108"/>
      <c r="O790" s="108"/>
      <c r="P790" s="108"/>
      <c r="Q790" s="108"/>
      <c r="R790" s="108"/>
      <c r="S790" s="108"/>
      <c r="T790" s="108"/>
      <c r="U790" s="108"/>
      <c r="V790" s="108"/>
      <c r="W790" s="108"/>
      <c r="X790" s="108"/>
      <c r="Y790" s="108"/>
      <c r="Z790" s="108"/>
      <c r="AA790" s="108"/>
      <c r="AB790" s="108"/>
      <c r="AC790" s="108"/>
      <c r="AD790" s="108"/>
      <c r="AE790" s="108"/>
      <c r="AF790" s="108"/>
      <c r="AG790" s="108"/>
      <c r="AH790" s="108"/>
    </row>
    <row r="791" spans="7:34" x14ac:dyDescent="0.55000000000000004">
      <c r="G791" s="108"/>
      <c r="H791" s="108"/>
      <c r="I791" s="108"/>
      <c r="J791" s="108"/>
      <c r="K791" s="108"/>
      <c r="L791" s="108"/>
      <c r="M791" s="108"/>
      <c r="N791" s="108"/>
      <c r="O791" s="108"/>
      <c r="P791" s="108"/>
      <c r="Q791" s="108"/>
      <c r="R791" s="108"/>
      <c r="S791" s="108"/>
      <c r="T791" s="108"/>
      <c r="U791" s="108"/>
      <c r="V791" s="108"/>
      <c r="W791" s="108"/>
      <c r="X791" s="108"/>
      <c r="Y791" s="108"/>
      <c r="Z791" s="108"/>
      <c r="AA791" s="108"/>
      <c r="AB791" s="108"/>
      <c r="AC791" s="108"/>
      <c r="AD791" s="108"/>
      <c r="AE791" s="108"/>
      <c r="AF791" s="108"/>
      <c r="AG791" s="108"/>
      <c r="AH791" s="108"/>
    </row>
    <row r="792" spans="7:34" x14ac:dyDescent="0.55000000000000004">
      <c r="G792" s="108"/>
      <c r="H792" s="108"/>
      <c r="I792" s="108"/>
      <c r="J792" s="108"/>
      <c r="K792" s="108"/>
      <c r="L792" s="108"/>
      <c r="M792" s="108"/>
      <c r="N792" s="108"/>
      <c r="O792" s="108"/>
      <c r="P792" s="108"/>
      <c r="Q792" s="108"/>
      <c r="R792" s="108"/>
      <c r="S792" s="108"/>
      <c r="T792" s="108"/>
      <c r="U792" s="108"/>
      <c r="V792" s="108"/>
      <c r="W792" s="108"/>
      <c r="X792" s="108"/>
      <c r="Y792" s="108"/>
      <c r="Z792" s="108"/>
      <c r="AA792" s="108"/>
      <c r="AB792" s="108"/>
      <c r="AC792" s="108"/>
      <c r="AD792" s="108"/>
      <c r="AE792" s="108"/>
      <c r="AF792" s="108"/>
      <c r="AG792" s="108"/>
      <c r="AH792" s="108"/>
    </row>
    <row r="793" spans="7:34" x14ac:dyDescent="0.55000000000000004">
      <c r="G793" s="108"/>
      <c r="H793" s="108"/>
      <c r="I793" s="108"/>
      <c r="J793" s="108"/>
      <c r="K793" s="108"/>
      <c r="L793" s="108"/>
      <c r="M793" s="108"/>
      <c r="N793" s="108"/>
      <c r="O793" s="108"/>
      <c r="P793" s="108"/>
      <c r="Q793" s="108"/>
      <c r="R793" s="108"/>
      <c r="S793" s="108"/>
      <c r="T793" s="108"/>
      <c r="U793" s="108"/>
      <c r="V793" s="108"/>
      <c r="W793" s="108"/>
      <c r="X793" s="108"/>
      <c r="Y793" s="108"/>
      <c r="Z793" s="108"/>
      <c r="AA793" s="108"/>
      <c r="AB793" s="108"/>
      <c r="AC793" s="108"/>
      <c r="AD793" s="108"/>
      <c r="AE793" s="108"/>
      <c r="AF793" s="108"/>
      <c r="AG793" s="108"/>
      <c r="AH793" s="108"/>
    </row>
    <row r="794" spans="7:34" x14ac:dyDescent="0.55000000000000004">
      <c r="G794" s="108"/>
      <c r="H794" s="108"/>
      <c r="I794" s="108"/>
      <c r="J794" s="108"/>
      <c r="K794" s="108"/>
      <c r="L794" s="108"/>
      <c r="M794" s="108"/>
      <c r="N794" s="108"/>
      <c r="O794" s="108"/>
      <c r="P794" s="108"/>
      <c r="Q794" s="108"/>
      <c r="R794" s="108"/>
      <c r="S794" s="108"/>
      <c r="T794" s="108"/>
      <c r="U794" s="108"/>
      <c r="V794" s="108"/>
      <c r="W794" s="108"/>
      <c r="X794" s="108"/>
      <c r="Y794" s="108"/>
      <c r="Z794" s="108"/>
      <c r="AA794" s="108"/>
      <c r="AB794" s="108"/>
      <c r="AC794" s="108"/>
      <c r="AD794" s="108"/>
      <c r="AE794" s="108"/>
      <c r="AF794" s="108"/>
      <c r="AG794" s="108"/>
      <c r="AH794" s="108"/>
    </row>
    <row r="795" spans="7:34" x14ac:dyDescent="0.55000000000000004">
      <c r="G795" s="108"/>
      <c r="H795" s="108"/>
      <c r="I795" s="108"/>
      <c r="J795" s="108"/>
      <c r="K795" s="108"/>
      <c r="L795" s="108"/>
      <c r="M795" s="108"/>
      <c r="N795" s="108"/>
      <c r="O795" s="108"/>
      <c r="P795" s="108"/>
      <c r="Q795" s="108"/>
      <c r="R795" s="108"/>
      <c r="S795" s="108"/>
      <c r="T795" s="108"/>
      <c r="U795" s="108"/>
      <c r="V795" s="108"/>
      <c r="W795" s="108"/>
      <c r="X795" s="108"/>
      <c r="Y795" s="108"/>
      <c r="Z795" s="108"/>
      <c r="AA795" s="108"/>
      <c r="AB795" s="108"/>
      <c r="AC795" s="108"/>
      <c r="AD795" s="108"/>
      <c r="AE795" s="108"/>
      <c r="AF795" s="108"/>
      <c r="AG795" s="108"/>
      <c r="AH795" s="108"/>
    </row>
    <row r="796" spans="7:34" x14ac:dyDescent="0.55000000000000004">
      <c r="G796" s="108"/>
      <c r="H796" s="108"/>
      <c r="I796" s="108"/>
      <c r="J796" s="108"/>
      <c r="K796" s="108"/>
      <c r="L796" s="108"/>
      <c r="M796" s="108"/>
      <c r="N796" s="108"/>
      <c r="O796" s="108"/>
      <c r="P796" s="108"/>
      <c r="Q796" s="108"/>
      <c r="R796" s="108"/>
      <c r="S796" s="108"/>
      <c r="T796" s="108"/>
      <c r="U796" s="108"/>
      <c r="V796" s="108"/>
      <c r="W796" s="108"/>
      <c r="X796" s="108"/>
      <c r="Y796" s="108"/>
      <c r="Z796" s="108"/>
      <c r="AA796" s="108"/>
      <c r="AB796" s="108"/>
      <c r="AC796" s="108"/>
      <c r="AD796" s="108"/>
      <c r="AE796" s="108"/>
      <c r="AF796" s="108"/>
      <c r="AG796" s="108"/>
      <c r="AH796" s="108"/>
    </row>
    <row r="797" spans="7:34" x14ac:dyDescent="0.55000000000000004">
      <c r="G797" s="108"/>
      <c r="H797" s="108"/>
      <c r="I797" s="108"/>
      <c r="J797" s="108"/>
      <c r="K797" s="108"/>
      <c r="L797" s="108"/>
      <c r="M797" s="108"/>
      <c r="N797" s="108"/>
      <c r="O797" s="108"/>
      <c r="P797" s="108"/>
      <c r="Q797" s="108"/>
      <c r="R797" s="108"/>
      <c r="S797" s="108"/>
      <c r="T797" s="108"/>
      <c r="U797" s="108"/>
      <c r="V797" s="108"/>
      <c r="W797" s="108"/>
      <c r="X797" s="108"/>
      <c r="Y797" s="108"/>
      <c r="Z797" s="108"/>
      <c r="AA797" s="108"/>
      <c r="AB797" s="108"/>
      <c r="AC797" s="108"/>
      <c r="AD797" s="108"/>
      <c r="AE797" s="108"/>
      <c r="AF797" s="108"/>
      <c r="AG797" s="108"/>
      <c r="AH797" s="108"/>
    </row>
    <row r="798" spans="7:34" x14ac:dyDescent="0.55000000000000004">
      <c r="G798" s="108"/>
      <c r="H798" s="108"/>
      <c r="I798" s="108"/>
      <c r="J798" s="108"/>
      <c r="K798" s="108"/>
      <c r="L798" s="108"/>
      <c r="M798" s="108"/>
      <c r="N798" s="108"/>
      <c r="O798" s="108"/>
      <c r="P798" s="108"/>
      <c r="Q798" s="108"/>
      <c r="R798" s="108"/>
      <c r="S798" s="108"/>
      <c r="T798" s="108"/>
      <c r="U798" s="108"/>
      <c r="V798" s="108"/>
      <c r="W798" s="108"/>
      <c r="X798" s="108"/>
      <c r="Y798" s="108"/>
      <c r="Z798" s="108"/>
      <c r="AA798" s="108"/>
      <c r="AB798" s="108"/>
      <c r="AC798" s="108"/>
      <c r="AD798" s="108"/>
      <c r="AE798" s="108"/>
      <c r="AF798" s="108"/>
      <c r="AG798" s="108"/>
      <c r="AH798" s="108"/>
    </row>
    <row r="799" spans="7:34" x14ac:dyDescent="0.55000000000000004">
      <c r="G799" s="108"/>
      <c r="H799" s="108"/>
      <c r="I799" s="108"/>
      <c r="J799" s="108"/>
      <c r="K799" s="108"/>
      <c r="L799" s="108"/>
      <c r="M799" s="108"/>
      <c r="N799" s="108"/>
      <c r="O799" s="108"/>
      <c r="P799" s="108"/>
      <c r="Q799" s="108"/>
      <c r="R799" s="108"/>
      <c r="S799" s="108"/>
      <c r="T799" s="108"/>
      <c r="U799" s="108"/>
      <c r="V799" s="108"/>
      <c r="W799" s="108"/>
      <c r="X799" s="108"/>
      <c r="Y799" s="108"/>
      <c r="Z799" s="108"/>
      <c r="AA799" s="108"/>
      <c r="AB799" s="108"/>
      <c r="AC799" s="108"/>
      <c r="AD799" s="108"/>
      <c r="AE799" s="108"/>
      <c r="AF799" s="108"/>
      <c r="AG799" s="108"/>
      <c r="AH799" s="108"/>
    </row>
    <row r="800" spans="7:34" x14ac:dyDescent="0.55000000000000004">
      <c r="G800" s="108"/>
      <c r="H800" s="108"/>
      <c r="I800" s="108"/>
      <c r="J800" s="108"/>
      <c r="K800" s="108"/>
      <c r="L800" s="108"/>
      <c r="M800" s="108"/>
      <c r="N800" s="108"/>
      <c r="O800" s="108"/>
      <c r="P800" s="108"/>
      <c r="Q800" s="108"/>
      <c r="R800" s="108"/>
      <c r="S800" s="108"/>
      <c r="T800" s="108"/>
      <c r="U800" s="108"/>
      <c r="V800" s="108"/>
      <c r="W800" s="108"/>
      <c r="X800" s="108"/>
      <c r="Y800" s="108"/>
      <c r="Z800" s="108"/>
      <c r="AA800" s="108"/>
      <c r="AB800" s="108"/>
      <c r="AC800" s="108"/>
      <c r="AD800" s="108"/>
      <c r="AE800" s="108"/>
      <c r="AF800" s="108"/>
      <c r="AG800" s="108"/>
      <c r="AH800" s="108"/>
    </row>
    <row r="801" spans="7:34" x14ac:dyDescent="0.55000000000000004">
      <c r="G801" s="108"/>
      <c r="H801" s="108"/>
      <c r="I801" s="108"/>
      <c r="J801" s="108"/>
      <c r="K801" s="108"/>
      <c r="L801" s="108"/>
      <c r="M801" s="108"/>
      <c r="N801" s="108"/>
      <c r="O801" s="108"/>
      <c r="P801" s="108"/>
      <c r="Q801" s="108"/>
      <c r="R801" s="108"/>
      <c r="S801" s="108"/>
      <c r="T801" s="108"/>
      <c r="U801" s="108"/>
      <c r="V801" s="108"/>
      <c r="W801" s="108"/>
      <c r="X801" s="108"/>
      <c r="Y801" s="108"/>
      <c r="Z801" s="108"/>
      <c r="AA801" s="108"/>
      <c r="AB801" s="108"/>
      <c r="AC801" s="108"/>
      <c r="AD801" s="108"/>
      <c r="AE801" s="108"/>
      <c r="AF801" s="108"/>
      <c r="AG801" s="108"/>
      <c r="AH801" s="108"/>
    </row>
    <row r="802" spans="7:34" x14ac:dyDescent="0.55000000000000004">
      <c r="G802" s="108"/>
      <c r="H802" s="108"/>
      <c r="I802" s="108"/>
      <c r="J802" s="108"/>
      <c r="K802" s="108"/>
      <c r="L802" s="108"/>
      <c r="M802" s="108"/>
      <c r="N802" s="108"/>
      <c r="O802" s="108"/>
      <c r="P802" s="108"/>
      <c r="Q802" s="108"/>
      <c r="R802" s="108"/>
      <c r="S802" s="108"/>
      <c r="T802" s="108"/>
      <c r="U802" s="108"/>
      <c r="V802" s="108"/>
      <c r="W802" s="108"/>
      <c r="X802" s="108"/>
      <c r="Y802" s="108"/>
      <c r="Z802" s="108"/>
      <c r="AA802" s="108"/>
      <c r="AB802" s="108"/>
      <c r="AC802" s="108"/>
      <c r="AD802" s="108"/>
      <c r="AE802" s="108"/>
      <c r="AF802" s="108"/>
      <c r="AG802" s="108"/>
      <c r="AH802" s="108"/>
    </row>
    <row r="803" spans="7:34" x14ac:dyDescent="0.55000000000000004">
      <c r="G803" s="108"/>
      <c r="H803" s="108"/>
      <c r="I803" s="108"/>
      <c r="J803" s="108"/>
      <c r="K803" s="108"/>
      <c r="L803" s="108"/>
      <c r="M803" s="108"/>
      <c r="N803" s="108"/>
      <c r="O803" s="108"/>
      <c r="P803" s="108"/>
      <c r="Q803" s="108"/>
      <c r="R803" s="108"/>
      <c r="S803" s="108"/>
      <c r="T803" s="108"/>
      <c r="U803" s="108"/>
      <c r="V803" s="108"/>
      <c r="W803" s="108"/>
      <c r="X803" s="108"/>
      <c r="Y803" s="108"/>
      <c r="Z803" s="108"/>
      <c r="AA803" s="108"/>
      <c r="AB803" s="108"/>
      <c r="AC803" s="108"/>
      <c r="AD803" s="108"/>
      <c r="AE803" s="108"/>
      <c r="AF803" s="108"/>
      <c r="AG803" s="108"/>
      <c r="AH803" s="108"/>
    </row>
    <row r="804" spans="7:34" x14ac:dyDescent="0.55000000000000004"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8"/>
      <c r="Z804" s="108"/>
      <c r="AA804" s="108"/>
      <c r="AB804" s="108"/>
      <c r="AC804" s="108"/>
      <c r="AD804" s="108"/>
      <c r="AE804" s="108"/>
      <c r="AF804" s="108"/>
      <c r="AG804" s="108"/>
      <c r="AH804" s="108"/>
    </row>
    <row r="805" spans="7:34" x14ac:dyDescent="0.55000000000000004">
      <c r="G805" s="108"/>
      <c r="H805" s="108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08"/>
      <c r="T805" s="108"/>
      <c r="U805" s="108"/>
      <c r="V805" s="108"/>
      <c r="W805" s="108"/>
      <c r="X805" s="108"/>
      <c r="Y805" s="108"/>
      <c r="Z805" s="108"/>
      <c r="AA805" s="108"/>
      <c r="AB805" s="108"/>
      <c r="AC805" s="108"/>
      <c r="AD805" s="108"/>
      <c r="AE805" s="108"/>
      <c r="AF805" s="108"/>
      <c r="AG805" s="108"/>
      <c r="AH805" s="108"/>
    </row>
    <row r="806" spans="7:34" x14ac:dyDescent="0.55000000000000004">
      <c r="G806" s="108"/>
      <c r="H806" s="108"/>
      <c r="I806" s="108"/>
      <c r="J806" s="108"/>
      <c r="K806" s="108"/>
      <c r="L806" s="108"/>
      <c r="M806" s="108"/>
      <c r="N806" s="108"/>
      <c r="O806" s="108"/>
      <c r="P806" s="108"/>
      <c r="Q806" s="108"/>
      <c r="R806" s="108"/>
      <c r="S806" s="108"/>
      <c r="T806" s="108"/>
      <c r="U806" s="108"/>
      <c r="V806" s="108"/>
      <c r="W806" s="108"/>
      <c r="X806" s="108"/>
      <c r="Y806" s="108"/>
      <c r="Z806" s="108"/>
      <c r="AA806" s="108"/>
      <c r="AB806" s="108"/>
      <c r="AC806" s="108"/>
      <c r="AD806" s="108"/>
      <c r="AE806" s="108"/>
      <c r="AF806" s="108"/>
      <c r="AG806" s="108"/>
      <c r="AH806" s="108"/>
    </row>
    <row r="807" spans="7:34" x14ac:dyDescent="0.55000000000000004">
      <c r="G807" s="108"/>
      <c r="H807" s="108"/>
      <c r="I807" s="108"/>
      <c r="J807" s="108"/>
      <c r="K807" s="108"/>
      <c r="L807" s="108"/>
      <c r="M807" s="108"/>
      <c r="N807" s="108"/>
      <c r="O807" s="108"/>
      <c r="P807" s="108"/>
      <c r="Q807" s="108"/>
      <c r="R807" s="108"/>
      <c r="S807" s="108"/>
      <c r="T807" s="108"/>
      <c r="U807" s="108"/>
      <c r="V807" s="108"/>
      <c r="W807" s="108"/>
      <c r="X807" s="108"/>
      <c r="Y807" s="108"/>
      <c r="Z807" s="108"/>
      <c r="AA807" s="108"/>
      <c r="AB807" s="108"/>
      <c r="AC807" s="108"/>
      <c r="AD807" s="108"/>
      <c r="AE807" s="108"/>
      <c r="AF807" s="108"/>
      <c r="AG807" s="108"/>
      <c r="AH807" s="108"/>
    </row>
    <row r="808" spans="7:34" x14ac:dyDescent="0.55000000000000004">
      <c r="G808" s="108"/>
      <c r="H808" s="108"/>
      <c r="I808" s="108"/>
      <c r="J808" s="108"/>
      <c r="K808" s="108"/>
      <c r="L808" s="108"/>
      <c r="M808" s="108"/>
      <c r="N808" s="108"/>
      <c r="O808" s="108"/>
      <c r="P808" s="108"/>
      <c r="Q808" s="108"/>
      <c r="R808" s="108"/>
      <c r="S808" s="108"/>
      <c r="T808" s="108"/>
      <c r="U808" s="108"/>
      <c r="V808" s="108"/>
      <c r="W808" s="108"/>
      <c r="X808" s="108"/>
      <c r="Y808" s="108"/>
      <c r="Z808" s="108"/>
      <c r="AA808" s="108"/>
      <c r="AB808" s="108"/>
      <c r="AC808" s="108"/>
      <c r="AD808" s="108"/>
      <c r="AE808" s="108"/>
      <c r="AF808" s="108"/>
      <c r="AG808" s="108"/>
      <c r="AH808" s="108"/>
    </row>
    <row r="809" spans="7:34" x14ac:dyDescent="0.55000000000000004">
      <c r="G809" s="108"/>
      <c r="H809" s="108"/>
      <c r="I809" s="108"/>
      <c r="J809" s="108"/>
      <c r="K809" s="108"/>
      <c r="L809" s="108"/>
      <c r="M809" s="108"/>
      <c r="N809" s="108"/>
      <c r="O809" s="108"/>
      <c r="P809" s="108"/>
      <c r="Q809" s="108"/>
      <c r="R809" s="108"/>
      <c r="S809" s="108"/>
      <c r="T809" s="108"/>
      <c r="U809" s="108"/>
      <c r="V809" s="108"/>
      <c r="W809" s="108"/>
      <c r="X809" s="108"/>
      <c r="Y809" s="108"/>
      <c r="Z809" s="108"/>
      <c r="AA809" s="108"/>
      <c r="AB809" s="108"/>
      <c r="AC809" s="108"/>
      <c r="AD809" s="108"/>
      <c r="AE809" s="108"/>
      <c r="AF809" s="108"/>
      <c r="AG809" s="108"/>
      <c r="AH809" s="108"/>
    </row>
    <row r="810" spans="7:34" x14ac:dyDescent="0.55000000000000004">
      <c r="G810" s="108"/>
      <c r="H810" s="108"/>
      <c r="I810" s="108"/>
      <c r="J810" s="108"/>
      <c r="K810" s="108"/>
      <c r="L810" s="108"/>
      <c r="M810" s="108"/>
      <c r="N810" s="108"/>
      <c r="O810" s="108"/>
      <c r="P810" s="108"/>
      <c r="Q810" s="108"/>
      <c r="R810" s="108"/>
      <c r="S810" s="108"/>
      <c r="T810" s="108"/>
      <c r="U810" s="108"/>
      <c r="V810" s="108"/>
      <c r="W810" s="108"/>
      <c r="X810" s="108"/>
      <c r="Y810" s="108"/>
      <c r="Z810" s="108"/>
      <c r="AA810" s="108"/>
      <c r="AB810" s="108"/>
      <c r="AC810" s="108"/>
      <c r="AD810" s="108"/>
      <c r="AE810" s="108"/>
      <c r="AF810" s="108"/>
      <c r="AG810" s="108"/>
      <c r="AH810" s="108"/>
    </row>
    <row r="811" spans="7:34" x14ac:dyDescent="0.55000000000000004">
      <c r="G811" s="108"/>
      <c r="H811" s="108"/>
      <c r="I811" s="108"/>
      <c r="J811" s="108"/>
      <c r="K811" s="108"/>
      <c r="L811" s="108"/>
      <c r="M811" s="108"/>
      <c r="N811" s="108"/>
      <c r="O811" s="108"/>
      <c r="P811" s="108"/>
      <c r="Q811" s="108"/>
      <c r="R811" s="108"/>
      <c r="S811" s="108"/>
      <c r="T811" s="108"/>
      <c r="U811" s="108"/>
      <c r="V811" s="108"/>
      <c r="W811" s="108"/>
      <c r="X811" s="108"/>
      <c r="Y811" s="108"/>
      <c r="Z811" s="108"/>
      <c r="AA811" s="108"/>
      <c r="AB811" s="108"/>
      <c r="AC811" s="108"/>
      <c r="AD811" s="108"/>
      <c r="AE811" s="108"/>
      <c r="AF811" s="108"/>
      <c r="AG811" s="108"/>
      <c r="AH811" s="108"/>
    </row>
    <row r="812" spans="7:34" x14ac:dyDescent="0.55000000000000004">
      <c r="G812" s="108"/>
      <c r="H812" s="108"/>
      <c r="I812" s="108"/>
      <c r="J812" s="108"/>
      <c r="K812" s="108"/>
      <c r="L812" s="108"/>
      <c r="M812" s="108"/>
      <c r="N812" s="108"/>
      <c r="O812" s="108"/>
      <c r="P812" s="108"/>
      <c r="Q812" s="108"/>
      <c r="R812" s="108"/>
      <c r="S812" s="108"/>
      <c r="T812" s="108"/>
      <c r="U812" s="108"/>
      <c r="V812" s="108"/>
      <c r="W812" s="108"/>
      <c r="X812" s="108"/>
      <c r="Y812" s="108"/>
      <c r="Z812" s="108"/>
      <c r="AA812" s="108"/>
      <c r="AB812" s="108"/>
      <c r="AC812" s="108"/>
      <c r="AD812" s="108"/>
      <c r="AE812" s="108"/>
      <c r="AF812" s="108"/>
      <c r="AG812" s="108"/>
      <c r="AH812" s="108"/>
    </row>
    <row r="813" spans="7:34" x14ac:dyDescent="0.55000000000000004">
      <c r="G813" s="108"/>
      <c r="H813" s="108"/>
      <c r="I813" s="108"/>
      <c r="J813" s="108"/>
      <c r="K813" s="108"/>
      <c r="L813" s="108"/>
      <c r="M813" s="108"/>
      <c r="N813" s="108"/>
      <c r="O813" s="108"/>
      <c r="P813" s="108"/>
      <c r="Q813" s="108"/>
      <c r="R813" s="108"/>
      <c r="S813" s="108"/>
      <c r="T813" s="108"/>
      <c r="U813" s="108"/>
      <c r="V813" s="108"/>
      <c r="W813" s="108"/>
      <c r="X813" s="108"/>
      <c r="Y813" s="108"/>
      <c r="Z813" s="108"/>
      <c r="AA813" s="108"/>
      <c r="AB813" s="108"/>
      <c r="AC813" s="108"/>
      <c r="AD813" s="108"/>
      <c r="AE813" s="108"/>
      <c r="AF813" s="108"/>
      <c r="AG813" s="108"/>
      <c r="AH813" s="108"/>
    </row>
    <row r="814" spans="7:34" x14ac:dyDescent="0.55000000000000004">
      <c r="G814" s="108"/>
      <c r="H814" s="108"/>
      <c r="I814" s="108"/>
      <c r="J814" s="108"/>
      <c r="K814" s="108"/>
      <c r="L814" s="108"/>
      <c r="M814" s="108"/>
      <c r="N814" s="108"/>
      <c r="O814" s="108"/>
      <c r="P814" s="108"/>
      <c r="Q814" s="108"/>
      <c r="R814" s="108"/>
      <c r="S814" s="108"/>
      <c r="T814" s="108"/>
      <c r="U814" s="108"/>
      <c r="V814" s="108"/>
      <c r="W814" s="108"/>
      <c r="X814" s="108"/>
      <c r="Y814" s="108"/>
      <c r="Z814" s="108"/>
      <c r="AA814" s="108"/>
      <c r="AB814" s="108"/>
      <c r="AC814" s="108"/>
      <c r="AD814" s="108"/>
      <c r="AE814" s="108"/>
      <c r="AF814" s="108"/>
      <c r="AG814" s="108"/>
      <c r="AH814" s="108"/>
    </row>
    <row r="815" spans="7:34" x14ac:dyDescent="0.55000000000000004">
      <c r="G815" s="108"/>
      <c r="H815" s="108"/>
      <c r="I815" s="108"/>
      <c r="J815" s="108"/>
      <c r="K815" s="108"/>
      <c r="L815" s="108"/>
      <c r="M815" s="108"/>
      <c r="N815" s="108"/>
      <c r="O815" s="108"/>
      <c r="P815" s="108"/>
      <c r="Q815" s="108"/>
      <c r="R815" s="108"/>
      <c r="S815" s="108"/>
      <c r="T815" s="108"/>
      <c r="U815" s="108"/>
      <c r="V815" s="108"/>
      <c r="W815" s="108"/>
      <c r="X815" s="108"/>
      <c r="Y815" s="108"/>
      <c r="Z815" s="108"/>
      <c r="AA815" s="108"/>
      <c r="AB815" s="108"/>
      <c r="AC815" s="108"/>
      <c r="AD815" s="108"/>
      <c r="AE815" s="108"/>
      <c r="AF815" s="108"/>
      <c r="AG815" s="108"/>
      <c r="AH815" s="108"/>
    </row>
    <row r="816" spans="7:34" x14ac:dyDescent="0.55000000000000004">
      <c r="G816" s="108"/>
      <c r="H816" s="108"/>
      <c r="I816" s="108"/>
      <c r="J816" s="108"/>
      <c r="K816" s="108"/>
      <c r="L816" s="108"/>
      <c r="M816" s="108"/>
      <c r="N816" s="108"/>
      <c r="O816" s="108"/>
      <c r="P816" s="108"/>
      <c r="Q816" s="108"/>
      <c r="R816" s="108"/>
      <c r="S816" s="108"/>
      <c r="T816" s="108"/>
      <c r="U816" s="108"/>
      <c r="V816" s="108"/>
      <c r="W816" s="108"/>
      <c r="X816" s="108"/>
      <c r="Y816" s="108"/>
      <c r="Z816" s="108"/>
      <c r="AA816" s="108"/>
      <c r="AB816" s="108"/>
      <c r="AC816" s="108"/>
      <c r="AD816" s="108"/>
      <c r="AE816" s="108"/>
      <c r="AF816" s="108"/>
      <c r="AG816" s="108"/>
      <c r="AH816" s="108"/>
    </row>
    <row r="817" spans="7:34" x14ac:dyDescent="0.55000000000000004">
      <c r="G817" s="108"/>
      <c r="H817" s="108"/>
      <c r="I817" s="108"/>
      <c r="J817" s="108"/>
      <c r="K817" s="108"/>
      <c r="L817" s="108"/>
      <c r="M817" s="108"/>
      <c r="N817" s="108"/>
      <c r="O817" s="108"/>
      <c r="P817" s="108"/>
      <c r="Q817" s="108"/>
      <c r="R817" s="108"/>
      <c r="S817" s="108"/>
      <c r="T817" s="108"/>
      <c r="U817" s="108"/>
      <c r="V817" s="108"/>
      <c r="W817" s="108"/>
      <c r="X817" s="108"/>
      <c r="Y817" s="108"/>
      <c r="Z817" s="108"/>
      <c r="AA817" s="108"/>
      <c r="AB817" s="108"/>
      <c r="AC817" s="108"/>
      <c r="AD817" s="108"/>
      <c r="AE817" s="108"/>
      <c r="AF817" s="108"/>
      <c r="AG817" s="108"/>
      <c r="AH817" s="108"/>
    </row>
    <row r="818" spans="7:34" x14ac:dyDescent="0.55000000000000004">
      <c r="G818" s="108"/>
      <c r="H818" s="108"/>
      <c r="I818" s="108"/>
      <c r="J818" s="108"/>
      <c r="K818" s="108"/>
      <c r="L818" s="108"/>
      <c r="M818" s="108"/>
      <c r="N818" s="108"/>
      <c r="O818" s="108"/>
      <c r="P818" s="108"/>
      <c r="Q818" s="108"/>
      <c r="R818" s="108"/>
      <c r="S818" s="108"/>
      <c r="T818" s="108"/>
      <c r="U818" s="108"/>
      <c r="V818" s="108"/>
      <c r="W818" s="108"/>
      <c r="X818" s="108"/>
      <c r="Y818" s="108"/>
      <c r="Z818" s="108"/>
      <c r="AA818" s="108"/>
      <c r="AB818" s="108"/>
      <c r="AC818" s="108"/>
      <c r="AD818" s="108"/>
      <c r="AE818" s="108"/>
      <c r="AF818" s="108"/>
      <c r="AG818" s="108"/>
      <c r="AH818" s="108"/>
    </row>
    <row r="819" spans="7:34" x14ac:dyDescent="0.55000000000000004">
      <c r="G819" s="108"/>
      <c r="H819" s="108"/>
      <c r="I819" s="108"/>
      <c r="J819" s="108"/>
      <c r="K819" s="108"/>
      <c r="L819" s="108"/>
      <c r="M819" s="108"/>
      <c r="N819" s="108"/>
      <c r="O819" s="108"/>
      <c r="P819" s="108"/>
      <c r="Q819" s="108"/>
      <c r="R819" s="108"/>
      <c r="S819" s="108"/>
      <c r="T819" s="108"/>
      <c r="U819" s="108"/>
      <c r="V819" s="108"/>
      <c r="W819" s="108"/>
      <c r="X819" s="108"/>
      <c r="Y819" s="108"/>
      <c r="Z819" s="108"/>
      <c r="AA819" s="108"/>
      <c r="AB819" s="108"/>
      <c r="AC819" s="108"/>
      <c r="AD819" s="108"/>
      <c r="AE819" s="108"/>
      <c r="AF819" s="108"/>
      <c r="AG819" s="108"/>
      <c r="AH819" s="108"/>
    </row>
    <row r="820" spans="7:34" x14ac:dyDescent="0.55000000000000004">
      <c r="G820" s="108"/>
      <c r="H820" s="108"/>
      <c r="I820" s="108"/>
      <c r="J820" s="108"/>
      <c r="K820" s="108"/>
      <c r="L820" s="108"/>
      <c r="M820" s="108"/>
      <c r="N820" s="108"/>
      <c r="O820" s="108"/>
      <c r="P820" s="108"/>
      <c r="Q820" s="108"/>
      <c r="R820" s="108"/>
      <c r="S820" s="108"/>
      <c r="T820" s="108"/>
      <c r="U820" s="108"/>
      <c r="V820" s="108"/>
      <c r="W820" s="108"/>
      <c r="X820" s="108"/>
      <c r="Y820" s="108"/>
      <c r="Z820" s="108"/>
      <c r="AA820" s="108"/>
      <c r="AB820" s="108"/>
      <c r="AC820" s="108"/>
      <c r="AD820" s="108"/>
      <c r="AE820" s="108"/>
      <c r="AF820" s="108"/>
      <c r="AG820" s="108"/>
      <c r="AH820" s="108"/>
    </row>
    <row r="821" spans="7:34" x14ac:dyDescent="0.55000000000000004">
      <c r="G821" s="108"/>
      <c r="H821" s="108"/>
      <c r="I821" s="108"/>
      <c r="J821" s="108"/>
      <c r="K821" s="108"/>
      <c r="L821" s="108"/>
      <c r="M821" s="108"/>
      <c r="N821" s="108"/>
      <c r="O821" s="108"/>
      <c r="P821" s="108"/>
      <c r="Q821" s="108"/>
      <c r="R821" s="108"/>
      <c r="S821" s="108"/>
      <c r="T821" s="108"/>
      <c r="U821" s="108"/>
      <c r="V821" s="108"/>
      <c r="W821" s="108"/>
      <c r="X821" s="108"/>
      <c r="Y821" s="108"/>
      <c r="Z821" s="108"/>
      <c r="AA821" s="108"/>
      <c r="AB821" s="108"/>
      <c r="AC821" s="108"/>
      <c r="AD821" s="108"/>
      <c r="AE821" s="108"/>
      <c r="AF821" s="108"/>
      <c r="AG821" s="108"/>
      <c r="AH821" s="108"/>
    </row>
    <row r="822" spans="7:34" x14ac:dyDescent="0.55000000000000004">
      <c r="G822" s="108"/>
      <c r="H822" s="108"/>
      <c r="I822" s="108"/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  <c r="AA822" s="108"/>
      <c r="AB822" s="108"/>
      <c r="AC822" s="108"/>
      <c r="AD822" s="108"/>
      <c r="AE822" s="108"/>
      <c r="AF822" s="108"/>
      <c r="AG822" s="108"/>
      <c r="AH822" s="108"/>
    </row>
    <row r="823" spans="7:34" x14ac:dyDescent="0.55000000000000004">
      <c r="G823" s="108"/>
      <c r="H823" s="108"/>
      <c r="I823" s="108"/>
      <c r="J823" s="108"/>
      <c r="K823" s="108"/>
      <c r="L823" s="108"/>
      <c r="M823" s="108"/>
      <c r="N823" s="108"/>
      <c r="O823" s="108"/>
      <c r="P823" s="108"/>
      <c r="Q823" s="108"/>
      <c r="R823" s="108"/>
      <c r="S823" s="108"/>
      <c r="T823" s="108"/>
      <c r="U823" s="108"/>
      <c r="V823" s="108"/>
      <c r="W823" s="108"/>
      <c r="X823" s="108"/>
      <c r="Y823" s="108"/>
      <c r="Z823" s="108"/>
      <c r="AA823" s="108"/>
      <c r="AB823" s="108"/>
      <c r="AC823" s="108"/>
      <c r="AD823" s="108"/>
      <c r="AE823" s="108"/>
      <c r="AF823" s="108"/>
      <c r="AG823" s="108"/>
      <c r="AH823" s="108"/>
    </row>
    <row r="824" spans="7:34" x14ac:dyDescent="0.55000000000000004">
      <c r="G824" s="108"/>
      <c r="H824" s="108"/>
      <c r="I824" s="108"/>
      <c r="J824" s="108"/>
      <c r="K824" s="108"/>
      <c r="L824" s="108"/>
      <c r="M824" s="108"/>
      <c r="N824" s="108"/>
      <c r="O824" s="108"/>
      <c r="P824" s="108"/>
      <c r="Q824" s="108"/>
      <c r="R824" s="108"/>
      <c r="S824" s="108"/>
      <c r="T824" s="108"/>
      <c r="U824" s="108"/>
      <c r="V824" s="108"/>
      <c r="W824" s="108"/>
      <c r="X824" s="108"/>
      <c r="Y824" s="108"/>
      <c r="Z824" s="108"/>
      <c r="AA824" s="108"/>
      <c r="AB824" s="108"/>
      <c r="AC824" s="108"/>
      <c r="AD824" s="108"/>
      <c r="AE824" s="108"/>
      <c r="AF824" s="108"/>
      <c r="AG824" s="108"/>
      <c r="AH824" s="108"/>
    </row>
    <row r="825" spans="7:34" x14ac:dyDescent="0.55000000000000004">
      <c r="G825" s="108"/>
      <c r="H825" s="108"/>
      <c r="I825" s="108"/>
      <c r="J825" s="108"/>
      <c r="K825" s="108"/>
      <c r="L825" s="108"/>
      <c r="M825" s="108"/>
      <c r="N825" s="108"/>
      <c r="O825" s="108"/>
      <c r="P825" s="108"/>
      <c r="Q825" s="108"/>
      <c r="R825" s="108"/>
      <c r="S825" s="108"/>
      <c r="T825" s="108"/>
      <c r="U825" s="108"/>
      <c r="V825" s="108"/>
      <c r="W825" s="108"/>
      <c r="X825" s="108"/>
      <c r="Y825" s="108"/>
      <c r="Z825" s="108"/>
      <c r="AA825" s="108"/>
      <c r="AB825" s="108"/>
      <c r="AC825" s="108"/>
      <c r="AD825" s="108"/>
      <c r="AE825" s="108"/>
      <c r="AF825" s="108"/>
      <c r="AG825" s="108"/>
      <c r="AH825" s="108"/>
    </row>
    <row r="826" spans="7:34" x14ac:dyDescent="0.55000000000000004">
      <c r="G826" s="108"/>
      <c r="H826" s="108"/>
      <c r="I826" s="108"/>
      <c r="J826" s="108"/>
      <c r="K826" s="108"/>
      <c r="L826" s="108"/>
      <c r="M826" s="108"/>
      <c r="N826" s="108"/>
      <c r="O826" s="108"/>
      <c r="P826" s="108"/>
      <c r="Q826" s="108"/>
      <c r="R826" s="108"/>
      <c r="S826" s="108"/>
      <c r="T826" s="108"/>
      <c r="U826" s="108"/>
      <c r="V826" s="108"/>
      <c r="W826" s="108"/>
      <c r="X826" s="108"/>
      <c r="Y826" s="108"/>
      <c r="Z826" s="108"/>
      <c r="AA826" s="108"/>
      <c r="AB826" s="108"/>
      <c r="AC826" s="108"/>
      <c r="AD826" s="108"/>
      <c r="AE826" s="108"/>
      <c r="AF826" s="108"/>
      <c r="AG826" s="108"/>
      <c r="AH826" s="108"/>
    </row>
    <row r="827" spans="7:34" x14ac:dyDescent="0.55000000000000004">
      <c r="G827" s="108"/>
      <c r="H827" s="108"/>
      <c r="I827" s="108"/>
      <c r="J827" s="108"/>
      <c r="K827" s="108"/>
      <c r="L827" s="108"/>
      <c r="M827" s="108"/>
      <c r="N827" s="108"/>
      <c r="O827" s="108"/>
      <c r="P827" s="108"/>
      <c r="Q827" s="108"/>
      <c r="R827" s="108"/>
      <c r="S827" s="108"/>
      <c r="T827" s="108"/>
      <c r="U827" s="108"/>
      <c r="V827" s="108"/>
      <c r="W827" s="108"/>
      <c r="X827" s="108"/>
      <c r="Y827" s="108"/>
      <c r="Z827" s="108"/>
      <c r="AA827" s="108"/>
      <c r="AB827" s="108"/>
      <c r="AC827" s="108"/>
      <c r="AD827" s="108"/>
      <c r="AE827" s="108"/>
      <c r="AF827" s="108"/>
      <c r="AG827" s="108"/>
      <c r="AH827" s="108"/>
    </row>
    <row r="828" spans="7:34" x14ac:dyDescent="0.55000000000000004">
      <c r="G828" s="108"/>
      <c r="H828" s="108"/>
      <c r="I828" s="108"/>
      <c r="J828" s="108"/>
      <c r="K828" s="108"/>
      <c r="L828" s="108"/>
      <c r="M828" s="108"/>
      <c r="N828" s="108"/>
      <c r="O828" s="108"/>
      <c r="P828" s="108"/>
      <c r="Q828" s="108"/>
      <c r="R828" s="108"/>
      <c r="S828" s="108"/>
      <c r="T828" s="108"/>
      <c r="U828" s="108"/>
      <c r="V828" s="108"/>
      <c r="W828" s="108"/>
      <c r="X828" s="108"/>
      <c r="Y828" s="108"/>
      <c r="Z828" s="108"/>
      <c r="AA828" s="108"/>
      <c r="AB828" s="108"/>
      <c r="AC828" s="108"/>
      <c r="AD828" s="108"/>
      <c r="AE828" s="108"/>
      <c r="AF828" s="108"/>
      <c r="AG828" s="108"/>
      <c r="AH828" s="108"/>
    </row>
    <row r="829" spans="7:34" x14ac:dyDescent="0.55000000000000004">
      <c r="G829" s="108"/>
      <c r="H829" s="108"/>
      <c r="I829" s="108"/>
      <c r="J829" s="108"/>
      <c r="K829" s="108"/>
      <c r="L829" s="108"/>
      <c r="M829" s="108"/>
      <c r="N829" s="108"/>
      <c r="O829" s="108"/>
      <c r="P829" s="108"/>
      <c r="Q829" s="108"/>
      <c r="R829" s="108"/>
      <c r="S829" s="108"/>
      <c r="T829" s="108"/>
      <c r="U829" s="108"/>
      <c r="V829" s="108"/>
      <c r="W829" s="108"/>
      <c r="X829" s="108"/>
      <c r="Y829" s="108"/>
      <c r="Z829" s="108"/>
      <c r="AA829" s="108"/>
      <c r="AB829" s="108"/>
      <c r="AC829" s="108"/>
      <c r="AD829" s="108"/>
      <c r="AE829" s="108"/>
      <c r="AF829" s="108"/>
      <c r="AG829" s="108"/>
      <c r="AH829" s="108"/>
    </row>
    <row r="830" spans="7:34" x14ac:dyDescent="0.55000000000000004">
      <c r="G830" s="108"/>
      <c r="H830" s="108"/>
      <c r="I830" s="108"/>
      <c r="J830" s="108"/>
      <c r="K830" s="108"/>
      <c r="L830" s="108"/>
      <c r="M830" s="108"/>
      <c r="N830" s="108"/>
      <c r="O830" s="108"/>
      <c r="P830" s="108"/>
      <c r="Q830" s="108"/>
      <c r="R830" s="108"/>
      <c r="S830" s="108"/>
      <c r="T830" s="108"/>
      <c r="U830" s="108"/>
      <c r="V830" s="108"/>
      <c r="W830" s="108"/>
      <c r="X830" s="108"/>
      <c r="Y830" s="108"/>
      <c r="Z830" s="108"/>
      <c r="AA830" s="108"/>
      <c r="AB830" s="108"/>
      <c r="AC830" s="108"/>
      <c r="AD830" s="108"/>
      <c r="AE830" s="108"/>
      <c r="AF830" s="108"/>
      <c r="AG830" s="108"/>
      <c r="AH830" s="108"/>
    </row>
    <row r="831" spans="7:34" x14ac:dyDescent="0.55000000000000004">
      <c r="G831" s="108"/>
      <c r="H831" s="108"/>
      <c r="I831" s="108"/>
      <c r="J831" s="108"/>
      <c r="K831" s="108"/>
      <c r="L831" s="108"/>
      <c r="M831" s="108"/>
      <c r="N831" s="108"/>
      <c r="O831" s="108"/>
      <c r="P831" s="108"/>
      <c r="Q831" s="108"/>
      <c r="R831" s="108"/>
      <c r="S831" s="108"/>
      <c r="T831" s="108"/>
      <c r="U831" s="108"/>
      <c r="V831" s="108"/>
      <c r="W831" s="108"/>
      <c r="X831" s="108"/>
      <c r="Y831" s="108"/>
      <c r="Z831" s="108"/>
      <c r="AA831" s="108"/>
      <c r="AB831" s="108"/>
      <c r="AC831" s="108"/>
      <c r="AD831" s="108"/>
      <c r="AE831" s="108"/>
      <c r="AF831" s="108"/>
      <c r="AG831" s="108"/>
      <c r="AH831" s="108"/>
    </row>
    <row r="832" spans="7:34" x14ac:dyDescent="0.55000000000000004">
      <c r="G832" s="108"/>
      <c r="H832" s="108"/>
      <c r="I832" s="108"/>
      <c r="J832" s="108"/>
      <c r="K832" s="108"/>
      <c r="L832" s="108"/>
      <c r="M832" s="108"/>
      <c r="N832" s="108"/>
      <c r="O832" s="108"/>
      <c r="P832" s="108"/>
      <c r="Q832" s="108"/>
      <c r="R832" s="108"/>
      <c r="S832" s="108"/>
      <c r="T832" s="108"/>
      <c r="U832" s="108"/>
      <c r="V832" s="108"/>
      <c r="W832" s="108"/>
      <c r="X832" s="108"/>
      <c r="Y832" s="108"/>
      <c r="Z832" s="108"/>
      <c r="AA832" s="108"/>
      <c r="AB832" s="108"/>
      <c r="AC832" s="108"/>
      <c r="AD832" s="108"/>
      <c r="AE832" s="108"/>
      <c r="AF832" s="108"/>
      <c r="AG832" s="108"/>
      <c r="AH832" s="108"/>
    </row>
    <row r="833" spans="7:34" x14ac:dyDescent="0.55000000000000004">
      <c r="G833" s="108"/>
      <c r="H833" s="108"/>
      <c r="I833" s="108"/>
      <c r="J833" s="108"/>
      <c r="K833" s="108"/>
      <c r="L833" s="108"/>
      <c r="M833" s="108"/>
      <c r="N833" s="108"/>
      <c r="O833" s="108"/>
      <c r="P833" s="108"/>
      <c r="Q833" s="108"/>
      <c r="R833" s="108"/>
      <c r="S833" s="108"/>
      <c r="T833" s="108"/>
      <c r="U833" s="108"/>
      <c r="V833" s="108"/>
      <c r="W833" s="108"/>
      <c r="X833" s="108"/>
      <c r="Y833" s="108"/>
      <c r="Z833" s="108"/>
      <c r="AA833" s="108"/>
      <c r="AB833" s="108"/>
      <c r="AC833" s="108"/>
      <c r="AD833" s="108"/>
      <c r="AE833" s="108"/>
      <c r="AF833" s="108"/>
      <c r="AG833" s="108"/>
      <c r="AH833" s="108"/>
    </row>
    <row r="834" spans="7:34" x14ac:dyDescent="0.55000000000000004">
      <c r="G834" s="108"/>
      <c r="H834" s="108"/>
      <c r="I834" s="108"/>
      <c r="J834" s="108"/>
      <c r="K834" s="108"/>
      <c r="L834" s="108"/>
      <c r="M834" s="108"/>
      <c r="N834" s="108"/>
      <c r="O834" s="108"/>
      <c r="P834" s="108"/>
      <c r="Q834" s="108"/>
      <c r="R834" s="108"/>
      <c r="S834" s="108"/>
      <c r="T834" s="108"/>
      <c r="U834" s="108"/>
      <c r="V834" s="108"/>
      <c r="W834" s="108"/>
      <c r="X834" s="108"/>
      <c r="Y834" s="108"/>
      <c r="Z834" s="108"/>
      <c r="AA834" s="108"/>
      <c r="AB834" s="108"/>
      <c r="AC834" s="108"/>
      <c r="AD834" s="108"/>
      <c r="AE834" s="108"/>
      <c r="AF834" s="108"/>
      <c r="AG834" s="108"/>
      <c r="AH834" s="108"/>
    </row>
    <row r="835" spans="7:34" x14ac:dyDescent="0.55000000000000004">
      <c r="G835" s="108"/>
      <c r="H835" s="108"/>
      <c r="I835" s="108"/>
      <c r="J835" s="108"/>
      <c r="K835" s="108"/>
      <c r="L835" s="108"/>
      <c r="M835" s="108"/>
      <c r="N835" s="108"/>
      <c r="O835" s="108"/>
      <c r="P835" s="108"/>
      <c r="Q835" s="108"/>
      <c r="R835" s="108"/>
      <c r="S835" s="108"/>
      <c r="T835" s="108"/>
      <c r="U835" s="108"/>
      <c r="V835" s="108"/>
      <c r="W835" s="108"/>
      <c r="X835" s="108"/>
      <c r="Y835" s="108"/>
      <c r="Z835" s="108"/>
      <c r="AA835" s="108"/>
      <c r="AB835" s="108"/>
      <c r="AC835" s="108"/>
      <c r="AD835" s="108"/>
      <c r="AE835" s="108"/>
      <c r="AF835" s="108"/>
      <c r="AG835" s="108"/>
      <c r="AH835" s="108"/>
    </row>
    <row r="836" spans="7:34" x14ac:dyDescent="0.55000000000000004">
      <c r="G836" s="108"/>
      <c r="H836" s="108"/>
      <c r="I836" s="108"/>
      <c r="J836" s="108"/>
      <c r="K836" s="108"/>
      <c r="L836" s="108"/>
      <c r="M836" s="108"/>
      <c r="N836" s="108"/>
      <c r="O836" s="108"/>
      <c r="P836" s="108"/>
      <c r="Q836" s="108"/>
      <c r="R836" s="108"/>
      <c r="S836" s="108"/>
      <c r="T836" s="108"/>
      <c r="U836" s="108"/>
      <c r="V836" s="108"/>
      <c r="W836" s="108"/>
      <c r="X836" s="108"/>
      <c r="Y836" s="108"/>
      <c r="Z836" s="108"/>
      <c r="AA836" s="108"/>
      <c r="AB836" s="108"/>
      <c r="AC836" s="108"/>
      <c r="AD836" s="108"/>
      <c r="AE836" s="108"/>
      <c r="AF836" s="108"/>
      <c r="AG836" s="108"/>
      <c r="AH836" s="108"/>
    </row>
    <row r="837" spans="7:34" x14ac:dyDescent="0.55000000000000004">
      <c r="G837" s="108"/>
      <c r="H837" s="108"/>
      <c r="I837" s="108"/>
      <c r="J837" s="108"/>
      <c r="K837" s="108"/>
      <c r="L837" s="108"/>
      <c r="M837" s="108"/>
      <c r="N837" s="108"/>
      <c r="O837" s="108"/>
      <c r="P837" s="108"/>
      <c r="Q837" s="108"/>
      <c r="R837" s="108"/>
      <c r="S837" s="108"/>
      <c r="T837" s="108"/>
      <c r="U837" s="108"/>
      <c r="V837" s="108"/>
      <c r="W837" s="108"/>
      <c r="X837" s="108"/>
      <c r="Y837" s="108"/>
      <c r="Z837" s="108"/>
      <c r="AA837" s="108"/>
      <c r="AB837" s="108"/>
      <c r="AC837" s="108"/>
      <c r="AD837" s="108"/>
      <c r="AE837" s="108"/>
      <c r="AF837" s="108"/>
      <c r="AG837" s="108"/>
      <c r="AH837" s="108"/>
    </row>
    <row r="838" spans="7:34" x14ac:dyDescent="0.55000000000000004">
      <c r="G838" s="108"/>
      <c r="H838" s="108"/>
      <c r="I838" s="108"/>
      <c r="J838" s="108"/>
      <c r="K838" s="108"/>
      <c r="L838" s="108"/>
      <c r="M838" s="108"/>
      <c r="N838" s="108"/>
      <c r="O838" s="108"/>
      <c r="P838" s="108"/>
      <c r="Q838" s="108"/>
      <c r="R838" s="108"/>
      <c r="S838" s="108"/>
      <c r="T838" s="108"/>
      <c r="U838" s="108"/>
      <c r="V838" s="108"/>
      <c r="W838" s="108"/>
      <c r="X838" s="108"/>
      <c r="Y838" s="108"/>
      <c r="Z838" s="108"/>
      <c r="AA838" s="108"/>
      <c r="AB838" s="108"/>
      <c r="AC838" s="108"/>
      <c r="AD838" s="108"/>
      <c r="AE838" s="108"/>
      <c r="AF838" s="108"/>
      <c r="AG838" s="108"/>
      <c r="AH838" s="108"/>
    </row>
    <row r="839" spans="7:34" x14ac:dyDescent="0.55000000000000004">
      <c r="G839" s="108"/>
      <c r="H839" s="108"/>
      <c r="I839" s="108"/>
      <c r="J839" s="108"/>
      <c r="K839" s="108"/>
      <c r="L839" s="108"/>
      <c r="M839" s="108"/>
      <c r="N839" s="108"/>
      <c r="O839" s="108"/>
      <c r="P839" s="108"/>
      <c r="Q839" s="108"/>
      <c r="R839" s="108"/>
      <c r="S839" s="108"/>
      <c r="T839" s="108"/>
      <c r="U839" s="108"/>
      <c r="V839" s="108"/>
      <c r="W839" s="108"/>
      <c r="X839" s="108"/>
      <c r="Y839" s="108"/>
      <c r="Z839" s="108"/>
      <c r="AA839" s="108"/>
      <c r="AB839" s="108"/>
      <c r="AC839" s="108"/>
      <c r="AD839" s="108"/>
      <c r="AE839" s="108"/>
      <c r="AF839" s="108"/>
      <c r="AG839" s="108"/>
      <c r="AH839" s="108"/>
    </row>
    <row r="840" spans="7:34" x14ac:dyDescent="0.55000000000000004">
      <c r="G840" s="108"/>
      <c r="H840" s="108"/>
      <c r="I840" s="108"/>
      <c r="J840" s="108"/>
      <c r="K840" s="108"/>
      <c r="L840" s="108"/>
      <c r="M840" s="108"/>
      <c r="N840" s="108"/>
      <c r="O840" s="108"/>
      <c r="P840" s="108"/>
      <c r="Q840" s="108"/>
      <c r="R840" s="108"/>
      <c r="S840" s="108"/>
      <c r="T840" s="108"/>
      <c r="U840" s="108"/>
      <c r="V840" s="108"/>
      <c r="W840" s="108"/>
      <c r="X840" s="108"/>
      <c r="Y840" s="108"/>
      <c r="Z840" s="108"/>
      <c r="AA840" s="108"/>
      <c r="AB840" s="108"/>
      <c r="AC840" s="108"/>
      <c r="AD840" s="108"/>
      <c r="AE840" s="108"/>
      <c r="AF840" s="108"/>
      <c r="AG840" s="108"/>
      <c r="AH840" s="108"/>
    </row>
    <row r="841" spans="7:34" x14ac:dyDescent="0.55000000000000004">
      <c r="G841" s="108"/>
      <c r="H841" s="108"/>
      <c r="I841" s="108"/>
      <c r="J841" s="108"/>
      <c r="K841" s="108"/>
      <c r="L841" s="108"/>
      <c r="M841" s="108"/>
      <c r="N841" s="108"/>
      <c r="O841" s="108"/>
      <c r="P841" s="108"/>
      <c r="Q841" s="108"/>
      <c r="R841" s="108"/>
      <c r="S841" s="108"/>
      <c r="T841" s="108"/>
      <c r="U841" s="108"/>
      <c r="V841" s="108"/>
      <c r="W841" s="108"/>
      <c r="X841" s="108"/>
      <c r="Y841" s="108"/>
      <c r="Z841" s="108"/>
      <c r="AA841" s="108"/>
      <c r="AB841" s="108"/>
      <c r="AC841" s="108"/>
      <c r="AD841" s="108"/>
      <c r="AE841" s="108"/>
      <c r="AF841" s="108"/>
      <c r="AG841" s="108"/>
      <c r="AH841" s="108"/>
    </row>
    <row r="842" spans="7:34" x14ac:dyDescent="0.55000000000000004">
      <c r="G842" s="108"/>
      <c r="H842" s="108"/>
      <c r="I842" s="108"/>
      <c r="J842" s="108"/>
      <c r="K842" s="108"/>
      <c r="L842" s="108"/>
      <c r="M842" s="108"/>
      <c r="N842" s="108"/>
      <c r="O842" s="108"/>
      <c r="P842" s="108"/>
      <c r="Q842" s="108"/>
      <c r="R842" s="108"/>
      <c r="S842" s="108"/>
      <c r="T842" s="108"/>
      <c r="U842" s="108"/>
      <c r="V842" s="108"/>
      <c r="W842" s="108"/>
      <c r="X842" s="108"/>
      <c r="Y842" s="108"/>
      <c r="Z842" s="108"/>
      <c r="AA842" s="108"/>
      <c r="AB842" s="108"/>
      <c r="AC842" s="108"/>
      <c r="AD842" s="108"/>
      <c r="AE842" s="108"/>
      <c r="AF842" s="108"/>
      <c r="AG842" s="108"/>
      <c r="AH842" s="108"/>
    </row>
    <row r="843" spans="7:34" x14ac:dyDescent="0.55000000000000004">
      <c r="G843" s="108"/>
      <c r="H843" s="108"/>
      <c r="I843" s="108"/>
      <c r="J843" s="108"/>
      <c r="K843" s="108"/>
      <c r="L843" s="108"/>
      <c r="M843" s="108"/>
      <c r="N843" s="108"/>
      <c r="O843" s="108"/>
      <c r="P843" s="108"/>
      <c r="Q843" s="108"/>
      <c r="R843" s="108"/>
      <c r="S843" s="108"/>
      <c r="T843" s="108"/>
      <c r="U843" s="108"/>
      <c r="V843" s="108"/>
      <c r="W843" s="108"/>
      <c r="X843" s="108"/>
      <c r="Y843" s="108"/>
      <c r="Z843" s="108"/>
      <c r="AA843" s="108"/>
      <c r="AB843" s="108"/>
      <c r="AC843" s="108"/>
      <c r="AD843" s="108"/>
      <c r="AE843" s="108"/>
      <c r="AF843" s="108"/>
      <c r="AG843" s="108"/>
      <c r="AH843" s="108"/>
    </row>
    <row r="844" spans="7:34" x14ac:dyDescent="0.55000000000000004">
      <c r="G844" s="108"/>
      <c r="H844" s="108"/>
      <c r="I844" s="108"/>
      <c r="J844" s="108"/>
      <c r="K844" s="108"/>
      <c r="L844" s="108"/>
      <c r="M844" s="108"/>
      <c r="N844" s="108"/>
      <c r="O844" s="108"/>
      <c r="P844" s="108"/>
      <c r="Q844" s="108"/>
      <c r="R844" s="108"/>
      <c r="S844" s="108"/>
      <c r="T844" s="108"/>
      <c r="U844" s="108"/>
      <c r="V844" s="108"/>
      <c r="W844" s="108"/>
      <c r="X844" s="108"/>
      <c r="Y844" s="108"/>
      <c r="Z844" s="108"/>
      <c r="AA844" s="108"/>
      <c r="AB844" s="108"/>
      <c r="AC844" s="108"/>
      <c r="AD844" s="108"/>
      <c r="AE844" s="108"/>
      <c r="AF844" s="108"/>
      <c r="AG844" s="108"/>
      <c r="AH844" s="108"/>
    </row>
    <row r="845" spans="7:34" x14ac:dyDescent="0.55000000000000004">
      <c r="G845" s="108"/>
      <c r="H845" s="108"/>
      <c r="I845" s="108"/>
      <c r="J845" s="108"/>
      <c r="K845" s="108"/>
      <c r="L845" s="108"/>
      <c r="M845" s="108"/>
      <c r="N845" s="108"/>
      <c r="O845" s="108"/>
      <c r="P845" s="108"/>
      <c r="Q845" s="108"/>
      <c r="R845" s="108"/>
      <c r="S845" s="108"/>
      <c r="T845" s="108"/>
      <c r="U845" s="108"/>
      <c r="V845" s="108"/>
      <c r="W845" s="108"/>
      <c r="X845" s="108"/>
      <c r="Y845" s="108"/>
      <c r="Z845" s="108"/>
      <c r="AA845" s="108"/>
      <c r="AB845" s="108"/>
      <c r="AC845" s="108"/>
      <c r="AD845" s="108"/>
      <c r="AE845" s="108"/>
      <c r="AF845" s="108"/>
      <c r="AG845" s="108"/>
      <c r="AH845" s="108"/>
    </row>
    <row r="846" spans="7:34" x14ac:dyDescent="0.55000000000000004">
      <c r="G846" s="108"/>
      <c r="H846" s="108"/>
      <c r="I846" s="108"/>
      <c r="J846" s="108"/>
      <c r="K846" s="108"/>
      <c r="L846" s="108"/>
      <c r="M846" s="108"/>
      <c r="N846" s="108"/>
      <c r="O846" s="108"/>
      <c r="P846" s="108"/>
      <c r="Q846" s="108"/>
      <c r="R846" s="108"/>
      <c r="S846" s="108"/>
      <c r="T846" s="108"/>
      <c r="U846" s="108"/>
      <c r="V846" s="108"/>
      <c r="W846" s="108"/>
      <c r="X846" s="108"/>
      <c r="Y846" s="108"/>
      <c r="Z846" s="108"/>
      <c r="AA846" s="108"/>
      <c r="AB846" s="108"/>
      <c r="AC846" s="108"/>
      <c r="AD846" s="108"/>
      <c r="AE846" s="108"/>
      <c r="AF846" s="108"/>
      <c r="AG846" s="108"/>
      <c r="AH846" s="108"/>
    </row>
    <row r="847" spans="7:34" x14ac:dyDescent="0.55000000000000004">
      <c r="G847" s="108"/>
      <c r="H847" s="108"/>
      <c r="I847" s="108"/>
      <c r="J847" s="108"/>
      <c r="K847" s="108"/>
      <c r="L847" s="108"/>
      <c r="M847" s="108"/>
      <c r="N847" s="108"/>
      <c r="O847" s="108"/>
      <c r="P847" s="108"/>
      <c r="Q847" s="108"/>
      <c r="R847" s="108"/>
      <c r="S847" s="108"/>
      <c r="T847" s="108"/>
      <c r="U847" s="108"/>
      <c r="V847" s="108"/>
      <c r="W847" s="108"/>
      <c r="X847" s="108"/>
      <c r="Y847" s="108"/>
      <c r="Z847" s="108"/>
      <c r="AA847" s="108"/>
      <c r="AB847" s="108"/>
      <c r="AC847" s="108"/>
      <c r="AD847" s="108"/>
      <c r="AE847" s="108"/>
      <c r="AF847" s="108"/>
      <c r="AG847" s="108"/>
      <c r="AH847" s="108"/>
    </row>
    <row r="848" spans="7:34" x14ac:dyDescent="0.55000000000000004">
      <c r="G848" s="108"/>
      <c r="H848" s="108"/>
      <c r="I848" s="108"/>
      <c r="J848" s="108"/>
      <c r="K848" s="108"/>
      <c r="L848" s="108"/>
      <c r="M848" s="108"/>
      <c r="N848" s="108"/>
      <c r="O848" s="108"/>
      <c r="P848" s="108"/>
      <c r="Q848" s="108"/>
      <c r="R848" s="108"/>
      <c r="S848" s="108"/>
      <c r="T848" s="108"/>
      <c r="U848" s="108"/>
      <c r="V848" s="108"/>
      <c r="W848" s="108"/>
      <c r="X848" s="108"/>
      <c r="Y848" s="108"/>
      <c r="Z848" s="108"/>
      <c r="AA848" s="108"/>
      <c r="AB848" s="108"/>
      <c r="AC848" s="108"/>
      <c r="AD848" s="108"/>
      <c r="AE848" s="108"/>
      <c r="AF848" s="108"/>
      <c r="AG848" s="108"/>
      <c r="AH848" s="108"/>
    </row>
    <row r="849" spans="7:34" x14ac:dyDescent="0.55000000000000004">
      <c r="G849" s="108"/>
      <c r="H849" s="108"/>
      <c r="I849" s="108"/>
      <c r="J849" s="108"/>
      <c r="K849" s="108"/>
      <c r="L849" s="108"/>
      <c r="M849" s="108"/>
      <c r="N849" s="108"/>
      <c r="O849" s="108"/>
      <c r="P849" s="108"/>
      <c r="Q849" s="108"/>
      <c r="R849" s="108"/>
      <c r="S849" s="108"/>
      <c r="T849" s="108"/>
      <c r="U849" s="108"/>
      <c r="V849" s="108"/>
      <c r="W849" s="108"/>
      <c r="X849" s="108"/>
      <c r="Y849" s="108"/>
      <c r="Z849" s="108"/>
      <c r="AA849" s="108"/>
      <c r="AB849" s="108"/>
      <c r="AC849" s="108"/>
      <c r="AD849" s="108"/>
      <c r="AE849" s="108"/>
      <c r="AF849" s="108"/>
      <c r="AG849" s="108"/>
      <c r="AH849" s="108"/>
    </row>
    <row r="850" spans="7:34" x14ac:dyDescent="0.55000000000000004">
      <c r="G850" s="108"/>
      <c r="H850" s="108"/>
      <c r="I850" s="108"/>
      <c r="J850" s="108"/>
      <c r="K850" s="108"/>
      <c r="L850" s="108"/>
      <c r="M850" s="108"/>
      <c r="N850" s="108"/>
      <c r="O850" s="108"/>
      <c r="P850" s="108"/>
      <c r="Q850" s="108"/>
      <c r="R850" s="108"/>
      <c r="S850" s="108"/>
      <c r="T850" s="108"/>
      <c r="U850" s="108"/>
      <c r="V850" s="108"/>
      <c r="W850" s="108"/>
      <c r="X850" s="108"/>
      <c r="Y850" s="108"/>
      <c r="Z850" s="108"/>
      <c r="AA850" s="108"/>
      <c r="AB850" s="108"/>
      <c r="AC850" s="108"/>
      <c r="AD850" s="108"/>
      <c r="AE850" s="108"/>
      <c r="AF850" s="108"/>
      <c r="AG850" s="108"/>
      <c r="AH850" s="108"/>
    </row>
    <row r="851" spans="7:34" x14ac:dyDescent="0.55000000000000004">
      <c r="G851" s="108"/>
      <c r="H851" s="108"/>
      <c r="I851" s="108"/>
      <c r="J851" s="108"/>
      <c r="K851" s="108"/>
      <c r="L851" s="108"/>
      <c r="M851" s="108"/>
      <c r="N851" s="108"/>
      <c r="O851" s="108"/>
      <c r="P851" s="108"/>
      <c r="Q851" s="108"/>
      <c r="R851" s="108"/>
      <c r="S851" s="108"/>
      <c r="T851" s="108"/>
      <c r="U851" s="108"/>
      <c r="V851" s="108"/>
      <c r="W851" s="108"/>
      <c r="X851" s="108"/>
      <c r="Y851" s="108"/>
      <c r="Z851" s="108"/>
      <c r="AA851" s="108"/>
      <c r="AB851" s="108"/>
      <c r="AC851" s="108"/>
      <c r="AD851" s="108"/>
      <c r="AE851" s="108"/>
      <c r="AF851" s="108"/>
      <c r="AG851" s="108"/>
      <c r="AH851" s="108"/>
    </row>
    <row r="852" spans="7:34" x14ac:dyDescent="0.55000000000000004">
      <c r="G852" s="108"/>
      <c r="H852" s="108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08"/>
      <c r="T852" s="108"/>
      <c r="U852" s="108"/>
      <c r="V852" s="108"/>
      <c r="W852" s="108"/>
      <c r="X852" s="108"/>
      <c r="Y852" s="108"/>
      <c r="Z852" s="108"/>
      <c r="AA852" s="108"/>
      <c r="AB852" s="108"/>
      <c r="AC852" s="108"/>
      <c r="AD852" s="108"/>
      <c r="AE852" s="108"/>
      <c r="AF852" s="108"/>
      <c r="AG852" s="108"/>
      <c r="AH852" s="108"/>
    </row>
    <row r="853" spans="7:34" x14ac:dyDescent="0.55000000000000004">
      <c r="G853" s="108"/>
      <c r="H853" s="108"/>
      <c r="I853" s="108"/>
      <c r="J853" s="108"/>
      <c r="K853" s="108"/>
      <c r="L853" s="108"/>
      <c r="M853" s="108"/>
      <c r="N853" s="108"/>
      <c r="O853" s="108"/>
      <c r="P853" s="108"/>
      <c r="Q853" s="108"/>
      <c r="R853" s="108"/>
      <c r="S853" s="108"/>
      <c r="T853" s="108"/>
      <c r="U853" s="108"/>
      <c r="V853" s="108"/>
      <c r="W853" s="108"/>
      <c r="X853" s="108"/>
      <c r="Y853" s="108"/>
      <c r="Z853" s="108"/>
      <c r="AA853" s="108"/>
      <c r="AB853" s="108"/>
      <c r="AC853" s="108"/>
      <c r="AD853" s="108"/>
      <c r="AE853" s="108"/>
      <c r="AF853" s="108"/>
      <c r="AG853" s="108"/>
      <c r="AH853" s="108"/>
    </row>
    <row r="854" spans="7:34" x14ac:dyDescent="0.55000000000000004">
      <c r="G854" s="108"/>
      <c r="H854" s="108"/>
      <c r="I854" s="108"/>
      <c r="J854" s="108"/>
      <c r="K854" s="108"/>
      <c r="L854" s="108"/>
      <c r="M854" s="108"/>
      <c r="N854" s="108"/>
      <c r="O854" s="108"/>
      <c r="P854" s="108"/>
      <c r="Q854" s="108"/>
      <c r="R854" s="108"/>
      <c r="S854" s="108"/>
      <c r="T854" s="108"/>
      <c r="U854" s="108"/>
      <c r="V854" s="108"/>
      <c r="W854" s="108"/>
      <c r="X854" s="108"/>
      <c r="Y854" s="108"/>
      <c r="Z854" s="108"/>
      <c r="AA854" s="108"/>
      <c r="AB854" s="108"/>
      <c r="AC854" s="108"/>
      <c r="AD854" s="108"/>
      <c r="AE854" s="108"/>
      <c r="AF854" s="108"/>
      <c r="AG854" s="108"/>
      <c r="AH854" s="108"/>
    </row>
    <row r="855" spans="7:34" x14ac:dyDescent="0.55000000000000004">
      <c r="G855" s="108"/>
      <c r="H855" s="108"/>
      <c r="I855" s="108"/>
      <c r="J855" s="108"/>
      <c r="K855" s="108"/>
      <c r="L855" s="108"/>
      <c r="M855" s="108"/>
      <c r="N855" s="108"/>
      <c r="O855" s="108"/>
      <c r="P855" s="108"/>
      <c r="Q855" s="108"/>
      <c r="R855" s="108"/>
      <c r="S855" s="108"/>
      <c r="T855" s="108"/>
      <c r="U855" s="108"/>
      <c r="V855" s="108"/>
      <c r="W855" s="108"/>
      <c r="X855" s="108"/>
      <c r="Y855" s="108"/>
      <c r="Z855" s="108"/>
      <c r="AA855" s="108"/>
      <c r="AB855" s="108"/>
      <c r="AC855" s="108"/>
      <c r="AD855" s="108"/>
      <c r="AE855" s="108"/>
      <c r="AF855" s="108"/>
      <c r="AG855" s="108"/>
      <c r="AH855" s="108"/>
    </row>
    <row r="856" spans="7:34" x14ac:dyDescent="0.55000000000000004">
      <c r="G856" s="108"/>
      <c r="H856" s="108"/>
      <c r="I856" s="108"/>
      <c r="J856" s="108"/>
      <c r="K856" s="108"/>
      <c r="L856" s="108"/>
      <c r="M856" s="108"/>
      <c r="N856" s="108"/>
      <c r="O856" s="108"/>
      <c r="P856" s="108"/>
      <c r="Q856" s="108"/>
      <c r="R856" s="108"/>
      <c r="S856" s="108"/>
      <c r="T856" s="108"/>
      <c r="U856" s="108"/>
      <c r="V856" s="108"/>
      <c r="W856" s="108"/>
      <c r="X856" s="108"/>
      <c r="Y856" s="108"/>
      <c r="Z856" s="108"/>
      <c r="AA856" s="108"/>
      <c r="AB856" s="108"/>
      <c r="AC856" s="108"/>
      <c r="AD856" s="108"/>
      <c r="AE856" s="108"/>
      <c r="AF856" s="108"/>
      <c r="AG856" s="108"/>
      <c r="AH856" s="108"/>
    </row>
    <row r="857" spans="7:34" x14ac:dyDescent="0.55000000000000004">
      <c r="G857" s="108"/>
      <c r="H857" s="108"/>
      <c r="I857" s="108"/>
      <c r="J857" s="108"/>
      <c r="K857" s="108"/>
      <c r="L857" s="108"/>
      <c r="M857" s="108"/>
      <c r="N857" s="108"/>
      <c r="O857" s="108"/>
      <c r="P857" s="108"/>
      <c r="Q857" s="108"/>
      <c r="R857" s="108"/>
      <c r="S857" s="108"/>
      <c r="T857" s="108"/>
      <c r="U857" s="108"/>
      <c r="V857" s="108"/>
      <c r="W857" s="108"/>
      <c r="X857" s="108"/>
      <c r="Y857" s="108"/>
      <c r="Z857" s="108"/>
      <c r="AA857" s="108"/>
      <c r="AB857" s="108"/>
      <c r="AC857" s="108"/>
      <c r="AD857" s="108"/>
      <c r="AE857" s="108"/>
      <c r="AF857" s="108"/>
      <c r="AG857" s="108"/>
      <c r="AH857" s="108"/>
    </row>
    <row r="858" spans="7:34" x14ac:dyDescent="0.55000000000000004">
      <c r="G858" s="108"/>
      <c r="H858" s="108"/>
      <c r="I858" s="108"/>
      <c r="J858" s="108"/>
      <c r="K858" s="108"/>
      <c r="L858" s="108"/>
      <c r="M858" s="108"/>
      <c r="N858" s="108"/>
      <c r="O858" s="108"/>
      <c r="P858" s="108"/>
      <c r="Q858" s="108"/>
      <c r="R858" s="108"/>
      <c r="S858" s="108"/>
      <c r="T858" s="108"/>
      <c r="U858" s="108"/>
      <c r="V858" s="108"/>
      <c r="W858" s="108"/>
      <c r="X858" s="108"/>
      <c r="Y858" s="108"/>
      <c r="Z858" s="108"/>
      <c r="AA858" s="108"/>
      <c r="AB858" s="108"/>
      <c r="AC858" s="108"/>
      <c r="AD858" s="108"/>
      <c r="AE858" s="108"/>
      <c r="AF858" s="108"/>
      <c r="AG858" s="108"/>
      <c r="AH858" s="108"/>
    </row>
    <row r="859" spans="7:34" x14ac:dyDescent="0.55000000000000004">
      <c r="G859" s="108"/>
      <c r="H859" s="108"/>
      <c r="I859" s="108"/>
      <c r="J859" s="108"/>
      <c r="K859" s="108"/>
      <c r="L859" s="108"/>
      <c r="M859" s="108"/>
      <c r="N859" s="108"/>
      <c r="O859" s="108"/>
      <c r="P859" s="108"/>
      <c r="Q859" s="108"/>
      <c r="R859" s="108"/>
      <c r="S859" s="108"/>
      <c r="T859" s="108"/>
      <c r="U859" s="108"/>
      <c r="V859" s="108"/>
      <c r="W859" s="108"/>
      <c r="X859" s="108"/>
      <c r="Y859" s="108"/>
      <c r="Z859" s="108"/>
      <c r="AA859" s="108"/>
      <c r="AB859" s="108"/>
      <c r="AC859" s="108"/>
      <c r="AD859" s="108"/>
      <c r="AE859" s="108"/>
      <c r="AF859" s="108"/>
      <c r="AG859" s="108"/>
      <c r="AH859" s="108"/>
    </row>
    <row r="860" spans="7:34" x14ac:dyDescent="0.55000000000000004">
      <c r="G860" s="108"/>
      <c r="H860" s="108"/>
      <c r="I860" s="108"/>
      <c r="J860" s="108"/>
      <c r="K860" s="108"/>
      <c r="L860" s="108"/>
      <c r="M860" s="108"/>
      <c r="N860" s="108"/>
      <c r="O860" s="108"/>
      <c r="P860" s="108"/>
      <c r="Q860" s="108"/>
      <c r="R860" s="108"/>
      <c r="S860" s="108"/>
      <c r="T860" s="108"/>
      <c r="U860" s="108"/>
      <c r="V860" s="108"/>
      <c r="W860" s="108"/>
      <c r="X860" s="108"/>
      <c r="Y860" s="108"/>
      <c r="Z860" s="108"/>
      <c r="AA860" s="108"/>
      <c r="AB860" s="108"/>
      <c r="AC860" s="108"/>
      <c r="AD860" s="108"/>
      <c r="AE860" s="108"/>
      <c r="AF860" s="108"/>
      <c r="AG860" s="108"/>
      <c r="AH860" s="108"/>
    </row>
    <row r="861" spans="7:34" x14ac:dyDescent="0.55000000000000004">
      <c r="G861" s="108"/>
      <c r="H861" s="108"/>
      <c r="I861" s="108"/>
      <c r="J861" s="108"/>
      <c r="K861" s="108"/>
      <c r="L861" s="108"/>
      <c r="M861" s="108"/>
      <c r="N861" s="108"/>
      <c r="O861" s="108"/>
      <c r="P861" s="108"/>
      <c r="Q861" s="108"/>
      <c r="R861" s="108"/>
      <c r="S861" s="108"/>
      <c r="T861" s="108"/>
      <c r="U861" s="108"/>
      <c r="V861" s="108"/>
      <c r="W861" s="108"/>
      <c r="X861" s="108"/>
      <c r="Y861" s="108"/>
      <c r="Z861" s="108"/>
      <c r="AA861" s="108"/>
      <c r="AB861" s="108"/>
      <c r="AC861" s="108"/>
      <c r="AD861" s="108"/>
      <c r="AE861" s="108"/>
      <c r="AF861" s="108"/>
      <c r="AG861" s="108"/>
      <c r="AH861" s="108"/>
    </row>
    <row r="862" spans="7:34" x14ac:dyDescent="0.55000000000000004">
      <c r="G862" s="108"/>
      <c r="H862" s="108"/>
      <c r="I862" s="108"/>
      <c r="J862" s="108"/>
      <c r="K862" s="108"/>
      <c r="L862" s="108"/>
      <c r="M862" s="108"/>
      <c r="N862" s="108"/>
      <c r="O862" s="108"/>
      <c r="P862" s="108"/>
      <c r="Q862" s="108"/>
      <c r="R862" s="108"/>
      <c r="S862" s="108"/>
      <c r="T862" s="108"/>
      <c r="U862" s="108"/>
      <c r="V862" s="108"/>
      <c r="W862" s="108"/>
      <c r="X862" s="108"/>
      <c r="Y862" s="108"/>
      <c r="Z862" s="108"/>
      <c r="AA862" s="108"/>
      <c r="AB862" s="108"/>
      <c r="AC862" s="108"/>
      <c r="AD862" s="108"/>
      <c r="AE862" s="108"/>
      <c r="AF862" s="108"/>
      <c r="AG862" s="108"/>
      <c r="AH862" s="108"/>
    </row>
    <row r="863" spans="7:34" x14ac:dyDescent="0.55000000000000004">
      <c r="G863" s="108"/>
      <c r="H863" s="108"/>
      <c r="I863" s="108"/>
      <c r="J863" s="108"/>
      <c r="K863" s="108"/>
      <c r="L863" s="108"/>
      <c r="M863" s="108"/>
      <c r="N863" s="108"/>
      <c r="O863" s="108"/>
      <c r="P863" s="108"/>
      <c r="Q863" s="108"/>
      <c r="R863" s="108"/>
      <c r="S863" s="108"/>
      <c r="T863" s="108"/>
      <c r="U863" s="108"/>
      <c r="V863" s="108"/>
      <c r="W863" s="108"/>
      <c r="X863" s="108"/>
      <c r="Y863" s="108"/>
      <c r="Z863" s="108"/>
      <c r="AA863" s="108"/>
      <c r="AB863" s="108"/>
      <c r="AC863" s="108"/>
      <c r="AD863" s="108"/>
      <c r="AE863" s="108"/>
      <c r="AF863" s="108"/>
      <c r="AG863" s="108"/>
      <c r="AH863" s="108"/>
    </row>
    <row r="864" spans="7:34" x14ac:dyDescent="0.55000000000000004">
      <c r="G864" s="108"/>
      <c r="H864" s="108"/>
      <c r="I864" s="108"/>
      <c r="J864" s="108"/>
      <c r="K864" s="108"/>
      <c r="L864" s="108"/>
      <c r="M864" s="108"/>
      <c r="N864" s="108"/>
      <c r="O864" s="108"/>
      <c r="P864" s="108"/>
      <c r="Q864" s="108"/>
      <c r="R864" s="108"/>
      <c r="S864" s="108"/>
      <c r="T864" s="108"/>
      <c r="U864" s="108"/>
      <c r="V864" s="108"/>
      <c r="W864" s="108"/>
      <c r="X864" s="108"/>
      <c r="Y864" s="108"/>
      <c r="Z864" s="108"/>
      <c r="AA864" s="108"/>
      <c r="AB864" s="108"/>
      <c r="AC864" s="108"/>
      <c r="AD864" s="108"/>
      <c r="AE864" s="108"/>
      <c r="AF864" s="108"/>
      <c r="AG864" s="108"/>
      <c r="AH864" s="108"/>
    </row>
    <row r="865" spans="7:34" x14ac:dyDescent="0.55000000000000004">
      <c r="G865" s="108"/>
      <c r="H865" s="108"/>
      <c r="I865" s="108"/>
      <c r="J865" s="108"/>
      <c r="K865" s="108"/>
      <c r="L865" s="108"/>
      <c r="M865" s="108"/>
      <c r="N865" s="108"/>
      <c r="O865" s="108"/>
      <c r="P865" s="108"/>
      <c r="Q865" s="108"/>
      <c r="R865" s="108"/>
      <c r="S865" s="108"/>
      <c r="T865" s="108"/>
      <c r="U865" s="108"/>
      <c r="V865" s="108"/>
      <c r="W865" s="108"/>
      <c r="X865" s="108"/>
      <c r="Y865" s="108"/>
      <c r="Z865" s="108"/>
      <c r="AA865" s="108"/>
      <c r="AB865" s="108"/>
      <c r="AC865" s="108"/>
      <c r="AD865" s="108"/>
      <c r="AE865" s="108"/>
      <c r="AF865" s="108"/>
      <c r="AG865" s="108"/>
      <c r="AH865" s="108"/>
    </row>
    <row r="866" spans="7:34" x14ac:dyDescent="0.55000000000000004">
      <c r="G866" s="108"/>
      <c r="H866" s="108"/>
      <c r="I866" s="108"/>
      <c r="J866" s="108"/>
      <c r="K866" s="108"/>
      <c r="L866" s="108"/>
      <c r="M866" s="108"/>
      <c r="N866" s="108"/>
      <c r="O866" s="108"/>
      <c r="P866" s="108"/>
      <c r="Q866" s="108"/>
      <c r="R866" s="108"/>
      <c r="S866" s="108"/>
      <c r="T866" s="108"/>
      <c r="U866" s="108"/>
      <c r="V866" s="108"/>
      <c r="W866" s="108"/>
      <c r="X866" s="108"/>
      <c r="Y866" s="108"/>
      <c r="Z866" s="108"/>
      <c r="AA866" s="108"/>
      <c r="AB866" s="108"/>
      <c r="AC866" s="108"/>
      <c r="AD866" s="108"/>
      <c r="AE866" s="108"/>
      <c r="AF866" s="108"/>
      <c r="AG866" s="108"/>
      <c r="AH866" s="108"/>
    </row>
    <row r="867" spans="7:34" x14ac:dyDescent="0.55000000000000004">
      <c r="G867" s="108"/>
      <c r="H867" s="108"/>
      <c r="I867" s="108"/>
      <c r="J867" s="108"/>
      <c r="K867" s="108"/>
      <c r="L867" s="108"/>
      <c r="M867" s="108"/>
      <c r="N867" s="108"/>
      <c r="O867" s="108"/>
      <c r="P867" s="108"/>
      <c r="Q867" s="108"/>
      <c r="R867" s="108"/>
      <c r="S867" s="108"/>
      <c r="T867" s="108"/>
      <c r="U867" s="108"/>
      <c r="V867" s="108"/>
      <c r="W867" s="108"/>
      <c r="X867" s="108"/>
      <c r="Y867" s="108"/>
      <c r="Z867" s="108"/>
      <c r="AA867" s="108"/>
      <c r="AB867" s="108"/>
      <c r="AC867" s="108"/>
      <c r="AD867" s="108"/>
      <c r="AE867" s="108"/>
      <c r="AF867" s="108"/>
      <c r="AG867" s="108"/>
      <c r="AH867" s="108"/>
    </row>
    <row r="868" spans="7:34" x14ac:dyDescent="0.55000000000000004">
      <c r="G868" s="108"/>
      <c r="H868" s="108"/>
      <c r="I868" s="108"/>
      <c r="J868" s="108"/>
      <c r="K868" s="108"/>
      <c r="L868" s="108"/>
      <c r="M868" s="108"/>
      <c r="N868" s="108"/>
      <c r="O868" s="108"/>
      <c r="P868" s="108"/>
      <c r="Q868" s="108"/>
      <c r="R868" s="108"/>
      <c r="S868" s="108"/>
      <c r="T868" s="108"/>
      <c r="U868" s="108"/>
      <c r="V868" s="108"/>
      <c r="W868" s="108"/>
      <c r="X868" s="108"/>
      <c r="Y868" s="108"/>
      <c r="Z868" s="108"/>
      <c r="AA868" s="108"/>
      <c r="AB868" s="108"/>
      <c r="AC868" s="108"/>
      <c r="AD868" s="108"/>
      <c r="AE868" s="108"/>
      <c r="AF868" s="108"/>
      <c r="AG868" s="108"/>
      <c r="AH868" s="108"/>
    </row>
    <row r="869" spans="7:34" x14ac:dyDescent="0.55000000000000004">
      <c r="G869" s="108"/>
      <c r="H869" s="108"/>
      <c r="I869" s="108"/>
      <c r="J869" s="108"/>
      <c r="K869" s="108"/>
      <c r="L869" s="108"/>
      <c r="M869" s="108"/>
      <c r="N869" s="108"/>
      <c r="O869" s="108"/>
      <c r="P869" s="108"/>
      <c r="Q869" s="108"/>
      <c r="R869" s="108"/>
      <c r="S869" s="108"/>
      <c r="T869" s="108"/>
      <c r="U869" s="108"/>
      <c r="V869" s="108"/>
      <c r="W869" s="108"/>
      <c r="X869" s="108"/>
      <c r="Y869" s="108"/>
      <c r="Z869" s="108"/>
      <c r="AA869" s="108"/>
      <c r="AB869" s="108"/>
      <c r="AC869" s="108"/>
      <c r="AD869" s="108"/>
      <c r="AE869" s="108"/>
      <c r="AF869" s="108"/>
      <c r="AG869" s="108"/>
      <c r="AH869" s="108"/>
    </row>
    <row r="870" spans="7:34" x14ac:dyDescent="0.55000000000000004">
      <c r="G870" s="108"/>
      <c r="H870" s="108"/>
      <c r="I870" s="108"/>
      <c r="J870" s="108"/>
      <c r="K870" s="108"/>
      <c r="L870" s="108"/>
      <c r="M870" s="108"/>
      <c r="N870" s="108"/>
      <c r="O870" s="108"/>
      <c r="P870" s="108"/>
      <c r="Q870" s="108"/>
      <c r="R870" s="108"/>
      <c r="S870" s="108"/>
      <c r="T870" s="108"/>
      <c r="U870" s="108"/>
      <c r="V870" s="108"/>
      <c r="W870" s="108"/>
      <c r="X870" s="108"/>
      <c r="Y870" s="108"/>
      <c r="Z870" s="108"/>
      <c r="AA870" s="108"/>
      <c r="AB870" s="108"/>
      <c r="AC870" s="108"/>
      <c r="AD870" s="108"/>
      <c r="AE870" s="108"/>
      <c r="AF870" s="108"/>
      <c r="AG870" s="108"/>
      <c r="AH870" s="108"/>
    </row>
    <row r="871" spans="7:34" x14ac:dyDescent="0.55000000000000004">
      <c r="G871" s="108"/>
      <c r="H871" s="108"/>
      <c r="I871" s="108"/>
      <c r="J871" s="108"/>
      <c r="K871" s="108"/>
      <c r="L871" s="108"/>
      <c r="M871" s="108"/>
      <c r="N871" s="108"/>
      <c r="O871" s="108"/>
      <c r="P871" s="108"/>
      <c r="Q871" s="108"/>
      <c r="R871" s="108"/>
      <c r="S871" s="108"/>
      <c r="T871" s="108"/>
      <c r="U871" s="108"/>
      <c r="V871" s="108"/>
      <c r="W871" s="108"/>
      <c r="X871" s="108"/>
      <c r="Y871" s="108"/>
      <c r="Z871" s="108"/>
      <c r="AA871" s="108"/>
      <c r="AB871" s="108"/>
      <c r="AC871" s="108"/>
      <c r="AD871" s="108"/>
      <c r="AE871" s="108"/>
      <c r="AF871" s="108"/>
      <c r="AG871" s="108"/>
      <c r="AH871" s="108"/>
    </row>
    <row r="872" spans="7:34" x14ac:dyDescent="0.55000000000000004">
      <c r="G872" s="108"/>
      <c r="H872" s="108"/>
      <c r="I872" s="108"/>
      <c r="J872" s="108"/>
      <c r="K872" s="108"/>
      <c r="L872" s="108"/>
      <c r="M872" s="108"/>
      <c r="N872" s="108"/>
      <c r="O872" s="108"/>
      <c r="P872" s="108"/>
      <c r="Q872" s="108"/>
      <c r="R872" s="108"/>
      <c r="S872" s="108"/>
      <c r="T872" s="108"/>
      <c r="U872" s="108"/>
      <c r="V872" s="108"/>
      <c r="W872" s="108"/>
      <c r="X872" s="108"/>
      <c r="Y872" s="108"/>
      <c r="Z872" s="108"/>
      <c r="AA872" s="108"/>
      <c r="AB872" s="108"/>
      <c r="AC872" s="108"/>
      <c r="AD872" s="108"/>
      <c r="AE872" s="108"/>
      <c r="AF872" s="108"/>
      <c r="AG872" s="108"/>
      <c r="AH872" s="108"/>
    </row>
    <row r="873" spans="7:34" x14ac:dyDescent="0.55000000000000004">
      <c r="G873" s="108"/>
      <c r="H873" s="108"/>
      <c r="I873" s="108"/>
      <c r="J873" s="108"/>
      <c r="K873" s="108"/>
      <c r="L873" s="108"/>
      <c r="M873" s="108"/>
      <c r="N873" s="108"/>
      <c r="O873" s="108"/>
      <c r="P873" s="108"/>
      <c r="Q873" s="108"/>
      <c r="R873" s="108"/>
      <c r="S873" s="108"/>
      <c r="T873" s="108"/>
      <c r="U873" s="108"/>
      <c r="V873" s="108"/>
      <c r="W873" s="108"/>
      <c r="X873" s="108"/>
      <c r="Y873" s="108"/>
      <c r="Z873" s="108"/>
      <c r="AA873" s="108"/>
      <c r="AB873" s="108"/>
      <c r="AC873" s="108"/>
      <c r="AD873" s="108"/>
      <c r="AE873" s="108"/>
      <c r="AF873" s="108"/>
      <c r="AG873" s="108"/>
      <c r="AH873" s="108"/>
    </row>
    <row r="874" spans="7:34" x14ac:dyDescent="0.55000000000000004">
      <c r="G874" s="108"/>
      <c r="H874" s="108"/>
      <c r="I874" s="108"/>
      <c r="J874" s="108"/>
      <c r="K874" s="108"/>
      <c r="L874" s="108"/>
      <c r="M874" s="108"/>
      <c r="N874" s="108"/>
      <c r="O874" s="108"/>
      <c r="P874" s="108"/>
      <c r="Q874" s="108"/>
      <c r="R874" s="108"/>
      <c r="S874" s="108"/>
      <c r="T874" s="108"/>
      <c r="U874" s="108"/>
      <c r="V874" s="108"/>
      <c r="W874" s="108"/>
      <c r="X874" s="108"/>
      <c r="Y874" s="108"/>
      <c r="Z874" s="108"/>
      <c r="AA874" s="108"/>
      <c r="AB874" s="108"/>
      <c r="AC874" s="108"/>
      <c r="AD874" s="108"/>
      <c r="AE874" s="108"/>
      <c r="AF874" s="108"/>
      <c r="AG874" s="108"/>
      <c r="AH874" s="108"/>
    </row>
    <row r="875" spans="7:34" x14ac:dyDescent="0.55000000000000004">
      <c r="G875" s="108"/>
      <c r="H875" s="108"/>
      <c r="I875" s="108"/>
      <c r="J875" s="108"/>
      <c r="K875" s="108"/>
      <c r="L875" s="108"/>
      <c r="M875" s="108"/>
      <c r="N875" s="108"/>
      <c r="O875" s="108"/>
      <c r="P875" s="108"/>
      <c r="Q875" s="108"/>
      <c r="R875" s="108"/>
      <c r="S875" s="108"/>
      <c r="T875" s="108"/>
      <c r="U875" s="108"/>
      <c r="V875" s="108"/>
      <c r="W875" s="108"/>
      <c r="X875" s="108"/>
      <c r="Y875" s="108"/>
      <c r="Z875" s="108"/>
      <c r="AA875" s="108"/>
      <c r="AB875" s="108"/>
      <c r="AC875" s="108"/>
      <c r="AD875" s="108"/>
      <c r="AE875" s="108"/>
      <c r="AF875" s="108"/>
      <c r="AG875" s="108"/>
      <c r="AH875" s="108"/>
    </row>
    <row r="876" spans="7:34" x14ac:dyDescent="0.55000000000000004">
      <c r="G876" s="108"/>
      <c r="H876" s="108"/>
      <c r="I876" s="108"/>
      <c r="J876" s="108"/>
      <c r="K876" s="108"/>
      <c r="L876" s="108"/>
      <c r="M876" s="108"/>
      <c r="N876" s="108"/>
      <c r="O876" s="108"/>
      <c r="P876" s="108"/>
      <c r="Q876" s="108"/>
      <c r="R876" s="108"/>
      <c r="S876" s="108"/>
      <c r="T876" s="108"/>
      <c r="U876" s="108"/>
      <c r="V876" s="108"/>
      <c r="W876" s="108"/>
      <c r="X876" s="108"/>
      <c r="Y876" s="108"/>
      <c r="Z876" s="108"/>
      <c r="AA876" s="108"/>
      <c r="AB876" s="108"/>
      <c r="AC876" s="108"/>
      <c r="AD876" s="108"/>
      <c r="AE876" s="108"/>
      <c r="AF876" s="108"/>
      <c r="AG876" s="108"/>
      <c r="AH876" s="108"/>
    </row>
    <row r="877" spans="7:34" x14ac:dyDescent="0.55000000000000004">
      <c r="G877" s="108"/>
      <c r="H877" s="108"/>
      <c r="I877" s="108"/>
      <c r="J877" s="108"/>
      <c r="K877" s="108"/>
      <c r="L877" s="108"/>
      <c r="M877" s="108"/>
      <c r="N877" s="108"/>
      <c r="O877" s="108"/>
      <c r="P877" s="108"/>
      <c r="Q877" s="108"/>
      <c r="R877" s="108"/>
      <c r="S877" s="108"/>
      <c r="T877" s="108"/>
      <c r="U877" s="108"/>
      <c r="V877" s="108"/>
      <c r="W877" s="108"/>
      <c r="X877" s="108"/>
      <c r="Y877" s="108"/>
      <c r="Z877" s="108"/>
      <c r="AA877" s="108"/>
      <c r="AB877" s="108"/>
      <c r="AC877" s="108"/>
      <c r="AD877" s="108"/>
      <c r="AE877" s="108"/>
      <c r="AF877" s="108"/>
      <c r="AG877" s="108"/>
      <c r="AH877" s="108"/>
    </row>
    <row r="878" spans="7:34" x14ac:dyDescent="0.55000000000000004">
      <c r="G878" s="108"/>
      <c r="H878" s="108"/>
      <c r="I878" s="108"/>
      <c r="J878" s="108"/>
      <c r="K878" s="108"/>
      <c r="L878" s="108"/>
      <c r="M878" s="108"/>
      <c r="N878" s="108"/>
      <c r="O878" s="108"/>
      <c r="P878" s="108"/>
      <c r="Q878" s="108"/>
      <c r="R878" s="108"/>
      <c r="S878" s="108"/>
      <c r="T878" s="108"/>
      <c r="U878" s="108"/>
      <c r="V878" s="108"/>
      <c r="W878" s="108"/>
      <c r="X878" s="108"/>
      <c r="Y878" s="108"/>
      <c r="Z878" s="108"/>
      <c r="AA878" s="108"/>
      <c r="AB878" s="108"/>
      <c r="AC878" s="108"/>
      <c r="AD878" s="108"/>
      <c r="AE878" s="108"/>
      <c r="AF878" s="108"/>
      <c r="AG878" s="108"/>
      <c r="AH878" s="108"/>
    </row>
    <row r="879" spans="7:34" x14ac:dyDescent="0.55000000000000004">
      <c r="G879" s="108"/>
      <c r="H879" s="108"/>
      <c r="I879" s="108"/>
      <c r="J879" s="108"/>
      <c r="K879" s="108"/>
      <c r="L879" s="108"/>
      <c r="M879" s="108"/>
      <c r="N879" s="108"/>
      <c r="O879" s="108"/>
      <c r="P879" s="108"/>
      <c r="Q879" s="108"/>
      <c r="R879" s="108"/>
      <c r="S879" s="108"/>
      <c r="T879" s="108"/>
      <c r="U879" s="108"/>
      <c r="V879" s="108"/>
      <c r="W879" s="108"/>
      <c r="X879" s="108"/>
      <c r="Y879" s="108"/>
      <c r="Z879" s="108"/>
      <c r="AA879" s="108"/>
      <c r="AB879" s="108"/>
      <c r="AC879" s="108"/>
      <c r="AD879" s="108"/>
      <c r="AE879" s="108"/>
      <c r="AF879" s="108"/>
      <c r="AG879" s="108"/>
      <c r="AH879" s="108"/>
    </row>
    <row r="880" spans="7:34" x14ac:dyDescent="0.55000000000000004">
      <c r="G880" s="108"/>
      <c r="H880" s="108"/>
      <c r="I880" s="108"/>
      <c r="J880" s="108"/>
      <c r="K880" s="108"/>
      <c r="L880" s="108"/>
      <c r="M880" s="108"/>
      <c r="N880" s="108"/>
      <c r="O880" s="108"/>
      <c r="P880" s="108"/>
      <c r="Q880" s="108"/>
      <c r="R880" s="108"/>
      <c r="S880" s="108"/>
      <c r="T880" s="108"/>
      <c r="U880" s="108"/>
      <c r="V880" s="108"/>
      <c r="W880" s="108"/>
      <c r="X880" s="108"/>
      <c r="Y880" s="108"/>
      <c r="Z880" s="108"/>
      <c r="AA880" s="108"/>
      <c r="AB880" s="108"/>
      <c r="AC880" s="108"/>
      <c r="AD880" s="108"/>
      <c r="AE880" s="108"/>
      <c r="AF880" s="108"/>
      <c r="AG880" s="108"/>
      <c r="AH880" s="108"/>
    </row>
    <row r="881" spans="7:34" x14ac:dyDescent="0.55000000000000004">
      <c r="G881" s="108"/>
      <c r="H881" s="108"/>
      <c r="I881" s="108"/>
      <c r="J881" s="108"/>
      <c r="K881" s="108"/>
      <c r="L881" s="108"/>
      <c r="M881" s="108"/>
      <c r="N881" s="108"/>
      <c r="O881" s="108"/>
      <c r="P881" s="108"/>
      <c r="Q881" s="108"/>
      <c r="R881" s="108"/>
      <c r="S881" s="108"/>
      <c r="T881" s="108"/>
      <c r="U881" s="108"/>
      <c r="V881" s="108"/>
      <c r="W881" s="108"/>
      <c r="X881" s="108"/>
      <c r="Y881" s="108"/>
      <c r="Z881" s="108"/>
      <c r="AA881" s="108"/>
      <c r="AB881" s="108"/>
      <c r="AC881" s="108"/>
      <c r="AD881" s="108"/>
      <c r="AE881" s="108"/>
      <c r="AF881" s="108"/>
      <c r="AG881" s="108"/>
      <c r="AH881" s="108"/>
    </row>
    <row r="882" spans="7:34" x14ac:dyDescent="0.55000000000000004">
      <c r="G882" s="108"/>
      <c r="H882" s="108"/>
      <c r="I882" s="108"/>
      <c r="J882" s="108"/>
      <c r="K882" s="108"/>
      <c r="L882" s="108"/>
      <c r="M882" s="108"/>
      <c r="N882" s="108"/>
      <c r="O882" s="108"/>
      <c r="P882" s="108"/>
      <c r="Q882" s="108"/>
      <c r="R882" s="108"/>
      <c r="S882" s="108"/>
      <c r="T882" s="108"/>
      <c r="U882" s="108"/>
      <c r="V882" s="108"/>
      <c r="W882" s="108"/>
      <c r="X882" s="108"/>
      <c r="Y882" s="108"/>
      <c r="Z882" s="108"/>
      <c r="AA882" s="108"/>
      <c r="AB882" s="108"/>
      <c r="AC882" s="108"/>
      <c r="AD882" s="108"/>
      <c r="AE882" s="108"/>
      <c r="AF882" s="108"/>
      <c r="AG882" s="108"/>
      <c r="AH882" s="108"/>
    </row>
    <row r="883" spans="7:34" x14ac:dyDescent="0.55000000000000004">
      <c r="G883" s="108"/>
      <c r="H883" s="108"/>
      <c r="I883" s="108"/>
      <c r="J883" s="108"/>
      <c r="K883" s="108"/>
      <c r="L883" s="108"/>
      <c r="M883" s="108"/>
      <c r="N883" s="108"/>
      <c r="O883" s="108"/>
      <c r="P883" s="108"/>
      <c r="Q883" s="108"/>
      <c r="R883" s="108"/>
      <c r="S883" s="108"/>
      <c r="T883" s="108"/>
      <c r="U883" s="108"/>
      <c r="V883" s="108"/>
      <c r="W883" s="108"/>
      <c r="X883" s="108"/>
      <c r="Y883" s="108"/>
      <c r="Z883" s="108"/>
      <c r="AA883" s="108"/>
      <c r="AB883" s="108"/>
      <c r="AC883" s="108"/>
      <c r="AD883" s="108"/>
      <c r="AE883" s="108"/>
      <c r="AF883" s="108"/>
      <c r="AG883" s="108"/>
      <c r="AH883" s="108"/>
    </row>
    <row r="884" spans="7:34" x14ac:dyDescent="0.55000000000000004">
      <c r="G884" s="108"/>
      <c r="H884" s="108"/>
      <c r="I884" s="108"/>
      <c r="J884" s="108"/>
      <c r="K884" s="108"/>
      <c r="L884" s="108"/>
      <c r="M884" s="108"/>
      <c r="N884" s="108"/>
      <c r="O884" s="108"/>
      <c r="P884" s="108"/>
      <c r="Q884" s="108"/>
      <c r="R884" s="108"/>
      <c r="S884" s="108"/>
      <c r="T884" s="108"/>
      <c r="U884" s="108"/>
      <c r="V884" s="108"/>
      <c r="W884" s="108"/>
      <c r="X884" s="108"/>
      <c r="Y884" s="108"/>
      <c r="Z884" s="108"/>
      <c r="AA884" s="108"/>
      <c r="AB884" s="108"/>
      <c r="AC884" s="108"/>
      <c r="AD884" s="108"/>
      <c r="AE884" s="108"/>
      <c r="AF884" s="108"/>
      <c r="AG884" s="108"/>
      <c r="AH884" s="108"/>
    </row>
    <row r="885" spans="7:34" x14ac:dyDescent="0.55000000000000004">
      <c r="G885" s="108"/>
      <c r="H885" s="108"/>
      <c r="I885" s="108"/>
      <c r="J885" s="108"/>
      <c r="K885" s="108"/>
      <c r="L885" s="108"/>
      <c r="M885" s="108"/>
      <c r="N885" s="108"/>
      <c r="O885" s="108"/>
      <c r="P885" s="108"/>
      <c r="Q885" s="108"/>
      <c r="R885" s="108"/>
      <c r="S885" s="108"/>
      <c r="T885" s="108"/>
      <c r="U885" s="108"/>
      <c r="V885" s="108"/>
      <c r="W885" s="108"/>
      <c r="X885" s="108"/>
      <c r="Y885" s="108"/>
      <c r="Z885" s="108"/>
      <c r="AA885" s="108"/>
      <c r="AB885" s="108"/>
      <c r="AC885" s="108"/>
      <c r="AD885" s="108"/>
      <c r="AE885" s="108"/>
      <c r="AF885" s="108"/>
      <c r="AG885" s="108"/>
      <c r="AH885" s="108"/>
    </row>
    <row r="886" spans="7:34" x14ac:dyDescent="0.55000000000000004">
      <c r="G886" s="108"/>
      <c r="H886" s="108"/>
      <c r="I886" s="108"/>
      <c r="J886" s="108"/>
      <c r="K886" s="108"/>
      <c r="L886" s="108"/>
      <c r="M886" s="108"/>
      <c r="N886" s="108"/>
      <c r="O886" s="108"/>
      <c r="P886" s="108"/>
      <c r="Q886" s="108"/>
      <c r="R886" s="108"/>
      <c r="S886" s="108"/>
      <c r="T886" s="108"/>
      <c r="U886" s="108"/>
      <c r="V886" s="108"/>
      <c r="W886" s="108"/>
      <c r="X886" s="108"/>
      <c r="Y886" s="108"/>
      <c r="Z886" s="108"/>
      <c r="AA886" s="108"/>
      <c r="AB886" s="108"/>
      <c r="AC886" s="108"/>
      <c r="AD886" s="108"/>
      <c r="AE886" s="108"/>
      <c r="AF886" s="108"/>
      <c r="AG886" s="108"/>
      <c r="AH886" s="108"/>
    </row>
    <row r="887" spans="7:34" x14ac:dyDescent="0.55000000000000004">
      <c r="G887" s="108"/>
      <c r="H887" s="108"/>
      <c r="I887" s="108"/>
      <c r="J887" s="108"/>
      <c r="K887" s="108"/>
      <c r="L887" s="108"/>
      <c r="M887" s="108"/>
      <c r="N887" s="108"/>
      <c r="O887" s="108"/>
      <c r="P887" s="108"/>
      <c r="Q887" s="108"/>
      <c r="R887" s="108"/>
      <c r="S887" s="108"/>
      <c r="T887" s="108"/>
      <c r="U887" s="108"/>
      <c r="V887" s="108"/>
      <c r="W887" s="108"/>
      <c r="X887" s="108"/>
      <c r="Y887" s="108"/>
      <c r="Z887" s="108"/>
      <c r="AA887" s="108"/>
      <c r="AB887" s="108"/>
      <c r="AC887" s="108"/>
      <c r="AD887" s="108"/>
      <c r="AE887" s="108"/>
      <c r="AF887" s="108"/>
      <c r="AG887" s="108"/>
      <c r="AH887" s="108"/>
    </row>
    <row r="888" spans="7:34" x14ac:dyDescent="0.55000000000000004">
      <c r="G888" s="108"/>
      <c r="H888" s="108"/>
      <c r="I888" s="108"/>
      <c r="J888" s="108"/>
      <c r="K888" s="108"/>
      <c r="L888" s="108"/>
      <c r="M888" s="108"/>
      <c r="N888" s="108"/>
      <c r="O888" s="108"/>
      <c r="P888" s="108"/>
      <c r="Q888" s="108"/>
      <c r="R888" s="108"/>
      <c r="S888" s="108"/>
      <c r="T888" s="108"/>
      <c r="U888" s="108"/>
      <c r="V888" s="108"/>
      <c r="W888" s="108"/>
      <c r="X888" s="108"/>
      <c r="Y888" s="108"/>
      <c r="Z888" s="108"/>
      <c r="AA888" s="108"/>
      <c r="AB888" s="108"/>
      <c r="AC888" s="108"/>
      <c r="AD888" s="108"/>
      <c r="AE888" s="108"/>
      <c r="AF888" s="108"/>
      <c r="AG888" s="108"/>
      <c r="AH888" s="108"/>
    </row>
    <row r="889" spans="7:34" x14ac:dyDescent="0.55000000000000004">
      <c r="G889" s="108"/>
      <c r="H889" s="108"/>
      <c r="I889" s="108"/>
      <c r="J889" s="108"/>
      <c r="K889" s="108"/>
      <c r="L889" s="108"/>
      <c r="M889" s="108"/>
      <c r="N889" s="108"/>
      <c r="O889" s="108"/>
      <c r="P889" s="108"/>
      <c r="Q889" s="108"/>
      <c r="R889" s="108"/>
      <c r="S889" s="108"/>
      <c r="T889" s="108"/>
      <c r="U889" s="108"/>
      <c r="V889" s="108"/>
      <c r="W889" s="108"/>
      <c r="X889" s="108"/>
      <c r="Y889" s="108"/>
      <c r="Z889" s="108"/>
      <c r="AA889" s="108"/>
      <c r="AB889" s="108"/>
      <c r="AC889" s="108"/>
      <c r="AD889" s="108"/>
      <c r="AE889" s="108"/>
      <c r="AF889" s="108"/>
      <c r="AG889" s="108"/>
      <c r="AH889" s="108"/>
    </row>
    <row r="890" spans="7:34" x14ac:dyDescent="0.55000000000000004">
      <c r="G890" s="108"/>
      <c r="H890" s="108"/>
      <c r="I890" s="108"/>
      <c r="J890" s="108"/>
      <c r="K890" s="108"/>
      <c r="L890" s="108"/>
      <c r="M890" s="108"/>
      <c r="N890" s="108"/>
      <c r="O890" s="108"/>
      <c r="P890" s="108"/>
      <c r="Q890" s="108"/>
      <c r="R890" s="108"/>
      <c r="S890" s="108"/>
      <c r="T890" s="108"/>
      <c r="U890" s="108"/>
      <c r="V890" s="108"/>
      <c r="W890" s="108"/>
      <c r="X890" s="108"/>
      <c r="Y890" s="108"/>
      <c r="Z890" s="108"/>
      <c r="AA890" s="108"/>
      <c r="AB890" s="108"/>
      <c r="AC890" s="108"/>
      <c r="AD890" s="108"/>
      <c r="AE890" s="108"/>
      <c r="AF890" s="108"/>
      <c r="AG890" s="108"/>
      <c r="AH890" s="108"/>
    </row>
    <row r="891" spans="7:34" x14ac:dyDescent="0.55000000000000004">
      <c r="G891" s="108"/>
      <c r="H891" s="108"/>
      <c r="I891" s="108"/>
      <c r="J891" s="108"/>
      <c r="K891" s="108"/>
      <c r="L891" s="108"/>
      <c r="M891" s="108"/>
      <c r="N891" s="108"/>
      <c r="O891" s="108"/>
      <c r="P891" s="108"/>
      <c r="Q891" s="108"/>
      <c r="R891" s="108"/>
      <c r="S891" s="108"/>
      <c r="T891" s="108"/>
      <c r="U891" s="108"/>
      <c r="V891" s="108"/>
      <c r="W891" s="108"/>
      <c r="X891" s="108"/>
      <c r="Y891" s="108"/>
      <c r="Z891" s="108"/>
      <c r="AA891" s="108"/>
      <c r="AB891" s="108"/>
      <c r="AC891" s="108"/>
      <c r="AD891" s="108"/>
      <c r="AE891" s="108"/>
      <c r="AF891" s="108"/>
      <c r="AG891" s="108"/>
      <c r="AH891" s="108"/>
    </row>
    <row r="892" spans="7:34" x14ac:dyDescent="0.55000000000000004">
      <c r="G892" s="108"/>
      <c r="H892" s="108"/>
      <c r="I892" s="108"/>
      <c r="J892" s="108"/>
      <c r="K892" s="108"/>
      <c r="L892" s="108"/>
      <c r="M892" s="108"/>
      <c r="N892" s="108"/>
      <c r="O892" s="108"/>
      <c r="P892" s="108"/>
      <c r="Q892" s="108"/>
      <c r="R892" s="108"/>
      <c r="S892" s="108"/>
      <c r="T892" s="108"/>
      <c r="U892" s="108"/>
      <c r="V892" s="108"/>
      <c r="W892" s="108"/>
      <c r="X892" s="108"/>
      <c r="Y892" s="108"/>
      <c r="Z892" s="108"/>
      <c r="AA892" s="108"/>
      <c r="AB892" s="108"/>
      <c r="AC892" s="108"/>
      <c r="AD892" s="108"/>
      <c r="AE892" s="108"/>
      <c r="AF892" s="108"/>
      <c r="AG892" s="108"/>
      <c r="AH892" s="108"/>
    </row>
    <row r="893" spans="7:34" x14ac:dyDescent="0.55000000000000004">
      <c r="G893" s="108"/>
      <c r="H893" s="108"/>
      <c r="I893" s="108"/>
      <c r="J893" s="108"/>
      <c r="K893" s="108"/>
      <c r="L893" s="108"/>
      <c r="M893" s="108"/>
      <c r="N893" s="108"/>
      <c r="O893" s="108"/>
      <c r="P893" s="108"/>
      <c r="Q893" s="108"/>
      <c r="R893" s="108"/>
      <c r="S893" s="108"/>
      <c r="T893" s="108"/>
      <c r="U893" s="108"/>
      <c r="V893" s="108"/>
      <c r="W893" s="108"/>
      <c r="X893" s="108"/>
      <c r="Y893" s="108"/>
      <c r="Z893" s="108"/>
      <c r="AA893" s="108"/>
      <c r="AB893" s="108"/>
      <c r="AC893" s="108"/>
      <c r="AD893" s="108"/>
      <c r="AE893" s="108"/>
      <c r="AF893" s="108"/>
      <c r="AG893" s="108"/>
      <c r="AH893" s="108"/>
    </row>
    <row r="894" spans="7:34" x14ac:dyDescent="0.55000000000000004">
      <c r="G894" s="108"/>
      <c r="H894" s="108"/>
      <c r="I894" s="108"/>
      <c r="J894" s="108"/>
      <c r="K894" s="108"/>
      <c r="L894" s="108"/>
      <c r="M894" s="108"/>
      <c r="N894" s="108"/>
      <c r="O894" s="108"/>
      <c r="P894" s="108"/>
      <c r="Q894" s="108"/>
      <c r="R894" s="108"/>
      <c r="S894" s="108"/>
      <c r="T894" s="108"/>
      <c r="U894" s="108"/>
      <c r="V894" s="108"/>
      <c r="W894" s="108"/>
      <c r="X894" s="108"/>
      <c r="Y894" s="108"/>
      <c r="Z894" s="108"/>
      <c r="AA894" s="108"/>
      <c r="AB894" s="108"/>
      <c r="AC894" s="108"/>
      <c r="AD894" s="108"/>
      <c r="AE894" s="108"/>
      <c r="AF894" s="108"/>
      <c r="AG894" s="108"/>
      <c r="AH894" s="108"/>
    </row>
    <row r="895" spans="7:34" x14ac:dyDescent="0.55000000000000004">
      <c r="G895" s="108"/>
      <c r="H895" s="108"/>
      <c r="I895" s="108"/>
      <c r="J895" s="108"/>
      <c r="K895" s="108"/>
      <c r="L895" s="108"/>
      <c r="M895" s="108"/>
      <c r="N895" s="108"/>
      <c r="O895" s="108"/>
      <c r="P895" s="108"/>
      <c r="Q895" s="108"/>
      <c r="R895" s="108"/>
      <c r="S895" s="108"/>
      <c r="T895" s="108"/>
      <c r="U895" s="108"/>
      <c r="V895" s="108"/>
      <c r="W895" s="108"/>
      <c r="X895" s="108"/>
      <c r="Y895" s="108"/>
      <c r="Z895" s="108"/>
      <c r="AA895" s="108"/>
      <c r="AB895" s="108"/>
      <c r="AC895" s="108"/>
      <c r="AD895" s="108"/>
      <c r="AE895" s="108"/>
      <c r="AF895" s="108"/>
      <c r="AG895" s="108"/>
      <c r="AH895" s="108"/>
    </row>
    <row r="896" spans="7:34" x14ac:dyDescent="0.55000000000000004">
      <c r="G896" s="108"/>
      <c r="H896" s="108"/>
      <c r="I896" s="108"/>
      <c r="J896" s="108"/>
      <c r="K896" s="108"/>
      <c r="L896" s="108"/>
      <c r="M896" s="108"/>
      <c r="N896" s="108"/>
      <c r="O896" s="108"/>
      <c r="P896" s="108"/>
      <c r="Q896" s="108"/>
      <c r="R896" s="108"/>
      <c r="S896" s="108"/>
      <c r="T896" s="108"/>
      <c r="U896" s="108"/>
      <c r="V896" s="108"/>
      <c r="W896" s="108"/>
      <c r="X896" s="108"/>
      <c r="Y896" s="108"/>
      <c r="Z896" s="108"/>
      <c r="AA896" s="108"/>
      <c r="AB896" s="108"/>
      <c r="AC896" s="108"/>
      <c r="AD896" s="108"/>
      <c r="AE896" s="108"/>
      <c r="AF896" s="108"/>
      <c r="AG896" s="108"/>
      <c r="AH896" s="108"/>
    </row>
    <row r="897" spans="7:34" x14ac:dyDescent="0.55000000000000004">
      <c r="G897" s="108"/>
      <c r="H897" s="108"/>
      <c r="I897" s="108"/>
      <c r="J897" s="108"/>
      <c r="K897" s="108"/>
      <c r="L897" s="108"/>
      <c r="M897" s="108"/>
      <c r="N897" s="108"/>
      <c r="O897" s="108"/>
      <c r="P897" s="108"/>
      <c r="Q897" s="108"/>
      <c r="R897" s="108"/>
      <c r="S897" s="108"/>
      <c r="T897" s="108"/>
      <c r="U897" s="108"/>
      <c r="V897" s="108"/>
      <c r="W897" s="108"/>
      <c r="X897" s="108"/>
      <c r="Y897" s="108"/>
      <c r="Z897" s="108"/>
      <c r="AA897" s="108"/>
      <c r="AB897" s="108"/>
      <c r="AC897" s="108"/>
      <c r="AD897" s="108"/>
      <c r="AE897" s="108"/>
      <c r="AF897" s="108"/>
      <c r="AG897" s="108"/>
      <c r="AH897" s="108"/>
    </row>
    <row r="898" spans="7:34" x14ac:dyDescent="0.55000000000000004">
      <c r="G898" s="108"/>
      <c r="H898" s="108"/>
      <c r="I898" s="108"/>
      <c r="J898" s="108"/>
      <c r="K898" s="108"/>
      <c r="L898" s="108"/>
      <c r="M898" s="108"/>
      <c r="N898" s="108"/>
      <c r="O898" s="108"/>
      <c r="P898" s="108"/>
      <c r="Q898" s="108"/>
      <c r="R898" s="108"/>
      <c r="S898" s="108"/>
      <c r="T898" s="108"/>
      <c r="U898" s="108"/>
      <c r="V898" s="108"/>
      <c r="W898" s="108"/>
      <c r="X898" s="108"/>
      <c r="Y898" s="108"/>
      <c r="Z898" s="108"/>
      <c r="AA898" s="108"/>
      <c r="AB898" s="108"/>
      <c r="AC898" s="108"/>
      <c r="AD898" s="108"/>
      <c r="AE898" s="108"/>
      <c r="AF898" s="108"/>
      <c r="AG898" s="108"/>
      <c r="AH898" s="108"/>
    </row>
    <row r="899" spans="7:34" x14ac:dyDescent="0.55000000000000004">
      <c r="G899" s="108"/>
      <c r="H899" s="108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08"/>
      <c r="T899" s="108"/>
      <c r="U899" s="108"/>
      <c r="V899" s="108"/>
      <c r="W899" s="108"/>
      <c r="X899" s="108"/>
      <c r="Y899" s="108"/>
      <c r="Z899" s="108"/>
      <c r="AA899" s="108"/>
      <c r="AB899" s="108"/>
      <c r="AC899" s="108"/>
      <c r="AD899" s="108"/>
      <c r="AE899" s="108"/>
      <c r="AF899" s="108"/>
      <c r="AG899" s="108"/>
      <c r="AH899" s="108"/>
    </row>
    <row r="900" spans="7:34" x14ac:dyDescent="0.55000000000000004">
      <c r="G900" s="108"/>
      <c r="H900" s="108"/>
      <c r="I900" s="108"/>
      <c r="J900" s="108"/>
      <c r="K900" s="108"/>
      <c r="L900" s="108"/>
      <c r="M900" s="108"/>
      <c r="N900" s="108"/>
      <c r="O900" s="108"/>
      <c r="P900" s="108"/>
      <c r="Q900" s="108"/>
      <c r="R900" s="108"/>
      <c r="S900" s="108"/>
      <c r="T900" s="108"/>
      <c r="U900" s="108"/>
      <c r="V900" s="108"/>
      <c r="W900" s="108"/>
      <c r="X900" s="108"/>
      <c r="Y900" s="108"/>
      <c r="Z900" s="108"/>
      <c r="AA900" s="108"/>
      <c r="AB900" s="108"/>
      <c r="AC900" s="108"/>
      <c r="AD900" s="108"/>
      <c r="AE900" s="108"/>
      <c r="AF900" s="108"/>
      <c r="AG900" s="108"/>
      <c r="AH900" s="108"/>
    </row>
    <row r="901" spans="7:34" x14ac:dyDescent="0.55000000000000004">
      <c r="G901" s="108"/>
      <c r="H901" s="108"/>
      <c r="I901" s="108"/>
      <c r="J901" s="108"/>
      <c r="K901" s="108"/>
      <c r="L901" s="108"/>
      <c r="M901" s="108"/>
      <c r="N901" s="108"/>
      <c r="O901" s="108"/>
      <c r="P901" s="108"/>
      <c r="Q901" s="108"/>
      <c r="R901" s="108"/>
      <c r="S901" s="108"/>
      <c r="T901" s="108"/>
      <c r="U901" s="108"/>
      <c r="V901" s="108"/>
      <c r="W901" s="108"/>
      <c r="X901" s="108"/>
      <c r="Y901" s="108"/>
      <c r="Z901" s="108"/>
      <c r="AA901" s="108"/>
      <c r="AB901" s="108"/>
      <c r="AC901" s="108"/>
      <c r="AD901" s="108"/>
      <c r="AE901" s="108"/>
      <c r="AF901" s="108"/>
      <c r="AG901" s="108"/>
      <c r="AH901" s="108"/>
    </row>
    <row r="902" spans="7:34" x14ac:dyDescent="0.55000000000000004">
      <c r="G902" s="108"/>
      <c r="H902" s="108"/>
      <c r="I902" s="108"/>
      <c r="J902" s="108"/>
      <c r="K902" s="108"/>
      <c r="L902" s="108"/>
      <c r="M902" s="108"/>
      <c r="N902" s="108"/>
      <c r="O902" s="108"/>
      <c r="P902" s="108"/>
      <c r="Q902" s="108"/>
      <c r="R902" s="108"/>
      <c r="S902" s="108"/>
      <c r="T902" s="108"/>
      <c r="U902" s="108"/>
      <c r="V902" s="108"/>
      <c r="W902" s="108"/>
      <c r="X902" s="108"/>
      <c r="Y902" s="108"/>
      <c r="Z902" s="108"/>
      <c r="AA902" s="108"/>
      <c r="AB902" s="108"/>
      <c r="AC902" s="108"/>
      <c r="AD902" s="108"/>
      <c r="AE902" s="108"/>
      <c r="AF902" s="108"/>
      <c r="AG902" s="108"/>
      <c r="AH902" s="108"/>
    </row>
    <row r="903" spans="7:34" x14ac:dyDescent="0.55000000000000004">
      <c r="G903" s="108"/>
      <c r="H903" s="108"/>
      <c r="I903" s="108"/>
      <c r="J903" s="108"/>
      <c r="K903" s="108"/>
      <c r="L903" s="108"/>
      <c r="M903" s="108"/>
      <c r="N903" s="108"/>
      <c r="O903" s="108"/>
      <c r="P903" s="108"/>
      <c r="Q903" s="108"/>
      <c r="R903" s="108"/>
      <c r="S903" s="108"/>
      <c r="T903" s="108"/>
      <c r="U903" s="108"/>
      <c r="V903" s="108"/>
      <c r="W903" s="108"/>
      <c r="X903" s="108"/>
      <c r="Y903" s="108"/>
      <c r="Z903" s="108"/>
      <c r="AA903" s="108"/>
      <c r="AB903" s="108"/>
      <c r="AC903" s="108"/>
      <c r="AD903" s="108"/>
      <c r="AE903" s="108"/>
      <c r="AF903" s="108"/>
      <c r="AG903" s="108"/>
      <c r="AH903" s="108"/>
    </row>
    <row r="904" spans="7:34" x14ac:dyDescent="0.55000000000000004">
      <c r="G904" s="108"/>
      <c r="H904" s="108"/>
      <c r="I904" s="108"/>
      <c r="J904" s="108"/>
      <c r="K904" s="108"/>
      <c r="L904" s="108"/>
      <c r="M904" s="108"/>
      <c r="N904" s="108"/>
      <c r="O904" s="108"/>
      <c r="P904" s="108"/>
      <c r="Q904" s="108"/>
      <c r="R904" s="108"/>
      <c r="S904" s="108"/>
      <c r="T904" s="108"/>
      <c r="U904" s="108"/>
      <c r="V904" s="108"/>
      <c r="W904" s="108"/>
      <c r="X904" s="108"/>
      <c r="Y904" s="108"/>
      <c r="Z904" s="108"/>
      <c r="AA904" s="108"/>
      <c r="AB904" s="108"/>
      <c r="AC904" s="108"/>
      <c r="AD904" s="108"/>
      <c r="AE904" s="108"/>
      <c r="AF904" s="108"/>
      <c r="AG904" s="108"/>
      <c r="AH904" s="108"/>
    </row>
    <row r="905" spans="7:34" x14ac:dyDescent="0.55000000000000004">
      <c r="G905" s="108"/>
      <c r="H905" s="108"/>
      <c r="I905" s="108"/>
      <c r="J905" s="108"/>
      <c r="K905" s="108"/>
      <c r="L905" s="108"/>
      <c r="M905" s="108"/>
      <c r="N905" s="108"/>
      <c r="O905" s="108"/>
      <c r="P905" s="108"/>
      <c r="Q905" s="108"/>
      <c r="R905" s="108"/>
      <c r="S905" s="108"/>
      <c r="T905" s="108"/>
      <c r="U905" s="108"/>
      <c r="V905" s="108"/>
      <c r="W905" s="108"/>
      <c r="X905" s="108"/>
      <c r="Y905" s="108"/>
      <c r="Z905" s="108"/>
      <c r="AA905" s="108"/>
      <c r="AB905" s="108"/>
      <c r="AC905" s="108"/>
      <c r="AD905" s="108"/>
      <c r="AE905" s="108"/>
      <c r="AF905" s="108"/>
      <c r="AG905" s="108"/>
      <c r="AH905" s="108"/>
    </row>
    <row r="906" spans="7:34" x14ac:dyDescent="0.55000000000000004">
      <c r="G906" s="108"/>
      <c r="H906" s="108"/>
      <c r="I906" s="108"/>
      <c r="J906" s="108"/>
      <c r="K906" s="108"/>
      <c r="L906" s="108"/>
      <c r="M906" s="108"/>
      <c r="N906" s="108"/>
      <c r="O906" s="108"/>
      <c r="P906" s="108"/>
      <c r="Q906" s="108"/>
      <c r="R906" s="108"/>
      <c r="S906" s="108"/>
      <c r="T906" s="108"/>
      <c r="U906" s="108"/>
      <c r="V906" s="108"/>
      <c r="W906" s="108"/>
      <c r="X906" s="108"/>
      <c r="Y906" s="108"/>
      <c r="Z906" s="108"/>
      <c r="AA906" s="108"/>
      <c r="AB906" s="108"/>
      <c r="AC906" s="108"/>
      <c r="AD906" s="108"/>
      <c r="AE906" s="108"/>
      <c r="AF906" s="108"/>
      <c r="AG906" s="108"/>
      <c r="AH906" s="108"/>
    </row>
    <row r="907" spans="7:34" x14ac:dyDescent="0.55000000000000004">
      <c r="G907" s="108"/>
      <c r="H907" s="108"/>
      <c r="I907" s="108"/>
      <c r="J907" s="108"/>
      <c r="K907" s="108"/>
      <c r="L907" s="108"/>
      <c r="M907" s="108"/>
      <c r="N907" s="108"/>
      <c r="O907" s="108"/>
      <c r="P907" s="108"/>
      <c r="Q907" s="108"/>
      <c r="R907" s="108"/>
      <c r="S907" s="108"/>
      <c r="T907" s="108"/>
      <c r="U907" s="108"/>
      <c r="V907" s="108"/>
      <c r="W907" s="108"/>
      <c r="X907" s="108"/>
      <c r="Y907" s="108"/>
      <c r="Z907" s="108"/>
      <c r="AA907" s="108"/>
      <c r="AB907" s="108"/>
      <c r="AC907" s="108"/>
      <c r="AD907" s="108"/>
      <c r="AE907" s="108"/>
      <c r="AF907" s="108"/>
      <c r="AG907" s="108"/>
      <c r="AH907" s="108"/>
    </row>
    <row r="908" spans="7:34" x14ac:dyDescent="0.55000000000000004">
      <c r="G908" s="108"/>
      <c r="H908" s="108"/>
      <c r="I908" s="108"/>
      <c r="J908" s="108"/>
      <c r="K908" s="108"/>
      <c r="L908" s="108"/>
      <c r="M908" s="108"/>
      <c r="N908" s="108"/>
      <c r="O908" s="108"/>
      <c r="P908" s="108"/>
      <c r="Q908" s="108"/>
      <c r="R908" s="108"/>
      <c r="S908" s="108"/>
      <c r="T908" s="108"/>
      <c r="U908" s="108"/>
      <c r="V908" s="108"/>
      <c r="W908" s="108"/>
      <c r="X908" s="108"/>
      <c r="Y908" s="108"/>
      <c r="Z908" s="108"/>
      <c r="AA908" s="108"/>
      <c r="AB908" s="108"/>
      <c r="AC908" s="108"/>
      <c r="AD908" s="108"/>
      <c r="AE908" s="108"/>
      <c r="AF908" s="108"/>
      <c r="AG908" s="108"/>
      <c r="AH908" s="108"/>
    </row>
    <row r="909" spans="7:34" x14ac:dyDescent="0.55000000000000004">
      <c r="G909" s="108"/>
      <c r="H909" s="108"/>
      <c r="I909" s="108"/>
      <c r="J909" s="108"/>
      <c r="K909" s="108"/>
      <c r="L909" s="108"/>
      <c r="M909" s="108"/>
      <c r="N909" s="108"/>
      <c r="O909" s="108"/>
      <c r="P909" s="108"/>
      <c r="Q909" s="108"/>
      <c r="R909" s="108"/>
      <c r="S909" s="108"/>
      <c r="T909" s="108"/>
      <c r="U909" s="108"/>
      <c r="V909" s="108"/>
      <c r="W909" s="108"/>
      <c r="X909" s="108"/>
      <c r="Y909" s="108"/>
      <c r="Z909" s="108"/>
      <c r="AA909" s="108"/>
      <c r="AB909" s="108"/>
      <c r="AC909" s="108"/>
      <c r="AD909" s="108"/>
      <c r="AE909" s="108"/>
      <c r="AF909" s="108"/>
      <c r="AG909" s="108"/>
      <c r="AH909" s="108"/>
    </row>
    <row r="910" spans="7:34" x14ac:dyDescent="0.55000000000000004">
      <c r="G910" s="108"/>
      <c r="H910" s="108"/>
      <c r="I910" s="108"/>
      <c r="J910" s="108"/>
      <c r="K910" s="108"/>
      <c r="L910" s="108"/>
      <c r="M910" s="108"/>
      <c r="N910" s="108"/>
      <c r="O910" s="108"/>
      <c r="P910" s="108"/>
      <c r="Q910" s="108"/>
      <c r="R910" s="108"/>
      <c r="S910" s="108"/>
      <c r="T910" s="108"/>
      <c r="U910" s="108"/>
      <c r="V910" s="108"/>
      <c r="W910" s="108"/>
      <c r="X910" s="108"/>
      <c r="Y910" s="108"/>
      <c r="Z910" s="108"/>
      <c r="AA910" s="108"/>
      <c r="AB910" s="108"/>
      <c r="AC910" s="108"/>
      <c r="AD910" s="108"/>
      <c r="AE910" s="108"/>
      <c r="AF910" s="108"/>
      <c r="AG910" s="108"/>
      <c r="AH910" s="108"/>
    </row>
    <row r="911" spans="7:34" x14ac:dyDescent="0.55000000000000004">
      <c r="G911" s="108"/>
      <c r="H911" s="108"/>
      <c r="I911" s="108"/>
      <c r="J911" s="108"/>
      <c r="K911" s="108"/>
      <c r="L911" s="108"/>
      <c r="M911" s="108"/>
      <c r="N911" s="108"/>
      <c r="O911" s="108"/>
      <c r="P911" s="108"/>
      <c r="Q911" s="108"/>
      <c r="R911" s="108"/>
      <c r="S911" s="108"/>
      <c r="T911" s="108"/>
      <c r="U911" s="108"/>
      <c r="V911" s="108"/>
      <c r="W911" s="108"/>
      <c r="X911" s="108"/>
      <c r="Y911" s="108"/>
      <c r="Z911" s="108"/>
      <c r="AA911" s="108"/>
      <c r="AB911" s="108"/>
      <c r="AC911" s="108"/>
      <c r="AD911" s="108"/>
      <c r="AE911" s="108"/>
      <c r="AF911" s="108"/>
      <c r="AG911" s="108"/>
      <c r="AH911" s="108"/>
    </row>
    <row r="912" spans="7:34" x14ac:dyDescent="0.55000000000000004">
      <c r="G912" s="108"/>
      <c r="H912" s="108"/>
      <c r="I912" s="108"/>
      <c r="J912" s="108"/>
      <c r="K912" s="108"/>
      <c r="L912" s="108"/>
      <c r="M912" s="108"/>
      <c r="N912" s="108"/>
      <c r="O912" s="108"/>
      <c r="P912" s="108"/>
      <c r="Q912" s="108"/>
      <c r="R912" s="108"/>
      <c r="S912" s="108"/>
      <c r="T912" s="108"/>
      <c r="U912" s="108"/>
      <c r="V912" s="108"/>
      <c r="W912" s="108"/>
      <c r="X912" s="108"/>
      <c r="Y912" s="108"/>
      <c r="Z912" s="108"/>
      <c r="AA912" s="108"/>
      <c r="AB912" s="108"/>
      <c r="AC912" s="108"/>
      <c r="AD912" s="108"/>
      <c r="AE912" s="108"/>
      <c r="AF912" s="108"/>
      <c r="AG912" s="108"/>
      <c r="AH912" s="108"/>
    </row>
    <row r="913" spans="7:34" x14ac:dyDescent="0.55000000000000004">
      <c r="G913" s="108"/>
      <c r="H913" s="108"/>
      <c r="I913" s="108"/>
      <c r="J913" s="108"/>
      <c r="K913" s="108"/>
      <c r="L913" s="108"/>
      <c r="M913" s="108"/>
      <c r="N913" s="108"/>
      <c r="O913" s="108"/>
      <c r="P913" s="108"/>
      <c r="Q913" s="108"/>
      <c r="R913" s="108"/>
      <c r="S913" s="108"/>
      <c r="T913" s="108"/>
      <c r="U913" s="108"/>
      <c r="V913" s="108"/>
      <c r="W913" s="108"/>
      <c r="X913" s="108"/>
      <c r="Y913" s="108"/>
      <c r="Z913" s="108"/>
      <c r="AA913" s="108"/>
      <c r="AB913" s="108"/>
      <c r="AC913" s="108"/>
      <c r="AD913" s="108"/>
      <c r="AE913" s="108"/>
      <c r="AF913" s="108"/>
      <c r="AG913" s="108"/>
      <c r="AH913" s="108"/>
    </row>
    <row r="914" spans="7:34" x14ac:dyDescent="0.55000000000000004">
      <c r="G914" s="108"/>
      <c r="H914" s="108"/>
      <c r="I914" s="108"/>
      <c r="J914" s="108"/>
      <c r="K914" s="108"/>
      <c r="L914" s="108"/>
      <c r="M914" s="108"/>
      <c r="N914" s="108"/>
      <c r="O914" s="108"/>
      <c r="P914" s="108"/>
      <c r="Q914" s="108"/>
      <c r="R914" s="108"/>
      <c r="S914" s="108"/>
      <c r="T914" s="108"/>
      <c r="U914" s="108"/>
      <c r="V914" s="108"/>
      <c r="W914" s="108"/>
      <c r="X914" s="108"/>
      <c r="Y914" s="108"/>
      <c r="Z914" s="108"/>
      <c r="AA914" s="108"/>
      <c r="AB914" s="108"/>
      <c r="AC914" s="108"/>
      <c r="AD914" s="108"/>
      <c r="AE914" s="108"/>
      <c r="AF914" s="108"/>
      <c r="AG914" s="108"/>
      <c r="AH914" s="108"/>
    </row>
    <row r="915" spans="7:34" x14ac:dyDescent="0.55000000000000004">
      <c r="G915" s="108"/>
      <c r="H915" s="108"/>
      <c r="I915" s="108"/>
      <c r="J915" s="108"/>
      <c r="K915" s="108"/>
      <c r="L915" s="108"/>
      <c r="M915" s="108"/>
      <c r="N915" s="108"/>
      <c r="O915" s="108"/>
      <c r="P915" s="108"/>
      <c r="Q915" s="108"/>
      <c r="R915" s="108"/>
      <c r="S915" s="108"/>
      <c r="T915" s="108"/>
      <c r="U915" s="108"/>
      <c r="V915" s="108"/>
      <c r="W915" s="108"/>
      <c r="X915" s="108"/>
      <c r="Y915" s="108"/>
      <c r="Z915" s="108"/>
      <c r="AA915" s="108"/>
      <c r="AB915" s="108"/>
      <c r="AC915" s="108"/>
      <c r="AD915" s="108"/>
      <c r="AE915" s="108"/>
      <c r="AF915" s="108"/>
      <c r="AG915" s="108"/>
      <c r="AH915" s="108"/>
    </row>
    <row r="916" spans="7:34" x14ac:dyDescent="0.55000000000000004">
      <c r="G916" s="108"/>
      <c r="H916" s="108"/>
      <c r="I916" s="108"/>
      <c r="J916" s="108"/>
      <c r="K916" s="108"/>
      <c r="L916" s="108"/>
      <c r="M916" s="108"/>
      <c r="N916" s="108"/>
      <c r="O916" s="108"/>
      <c r="P916" s="108"/>
      <c r="Q916" s="108"/>
      <c r="R916" s="108"/>
      <c r="S916" s="108"/>
      <c r="T916" s="108"/>
      <c r="U916" s="108"/>
      <c r="V916" s="108"/>
      <c r="W916" s="108"/>
      <c r="X916" s="108"/>
      <c r="Y916" s="108"/>
      <c r="Z916" s="108"/>
      <c r="AA916" s="108"/>
      <c r="AB916" s="108"/>
      <c r="AC916" s="108"/>
      <c r="AD916" s="108"/>
      <c r="AE916" s="108"/>
      <c r="AF916" s="108"/>
      <c r="AG916" s="108"/>
      <c r="AH916" s="108"/>
    </row>
    <row r="917" spans="7:34" x14ac:dyDescent="0.55000000000000004">
      <c r="G917" s="108"/>
      <c r="H917" s="108"/>
      <c r="I917" s="108"/>
      <c r="J917" s="108"/>
      <c r="K917" s="108"/>
      <c r="L917" s="108"/>
      <c r="M917" s="108"/>
      <c r="N917" s="108"/>
      <c r="O917" s="108"/>
      <c r="P917" s="108"/>
      <c r="Q917" s="108"/>
      <c r="R917" s="108"/>
      <c r="S917" s="108"/>
      <c r="T917" s="108"/>
      <c r="U917" s="108"/>
      <c r="V917" s="108"/>
      <c r="W917" s="108"/>
      <c r="X917" s="108"/>
      <c r="Y917" s="108"/>
      <c r="Z917" s="108"/>
      <c r="AA917" s="108"/>
      <c r="AB917" s="108"/>
      <c r="AC917" s="108"/>
      <c r="AD917" s="108"/>
      <c r="AE917" s="108"/>
      <c r="AF917" s="108"/>
      <c r="AG917" s="108"/>
      <c r="AH917" s="108"/>
    </row>
    <row r="918" spans="7:34" x14ac:dyDescent="0.55000000000000004">
      <c r="G918" s="108"/>
      <c r="H918" s="108"/>
      <c r="I918" s="108"/>
      <c r="J918" s="108"/>
      <c r="K918" s="108"/>
      <c r="L918" s="108"/>
      <c r="M918" s="108"/>
      <c r="N918" s="108"/>
      <c r="O918" s="108"/>
      <c r="P918" s="108"/>
      <c r="Q918" s="108"/>
      <c r="R918" s="108"/>
      <c r="S918" s="108"/>
      <c r="T918" s="108"/>
      <c r="U918" s="108"/>
      <c r="V918" s="108"/>
      <c r="W918" s="108"/>
      <c r="X918" s="108"/>
      <c r="Y918" s="108"/>
      <c r="Z918" s="108"/>
      <c r="AA918" s="108"/>
      <c r="AB918" s="108"/>
      <c r="AC918" s="108"/>
      <c r="AD918" s="108"/>
      <c r="AE918" s="108"/>
      <c r="AF918" s="108"/>
      <c r="AG918" s="108"/>
      <c r="AH918" s="108"/>
    </row>
    <row r="919" spans="7:34" x14ac:dyDescent="0.55000000000000004">
      <c r="G919" s="108"/>
      <c r="H919" s="108"/>
      <c r="I919" s="108"/>
      <c r="J919" s="108"/>
      <c r="K919" s="108"/>
      <c r="L919" s="108"/>
      <c r="M919" s="108"/>
      <c r="N919" s="108"/>
      <c r="O919" s="108"/>
      <c r="P919" s="108"/>
      <c r="Q919" s="108"/>
      <c r="R919" s="108"/>
      <c r="S919" s="108"/>
      <c r="T919" s="108"/>
      <c r="U919" s="108"/>
      <c r="V919" s="108"/>
      <c r="W919" s="108"/>
      <c r="X919" s="108"/>
      <c r="Y919" s="108"/>
      <c r="Z919" s="108"/>
      <c r="AA919" s="108"/>
      <c r="AB919" s="108"/>
      <c r="AC919" s="108"/>
      <c r="AD919" s="108"/>
      <c r="AE919" s="108"/>
      <c r="AF919" s="108"/>
      <c r="AG919" s="108"/>
      <c r="AH919" s="108"/>
    </row>
    <row r="920" spans="7:34" x14ac:dyDescent="0.55000000000000004">
      <c r="G920" s="108"/>
      <c r="H920" s="108"/>
      <c r="I920" s="108"/>
      <c r="J920" s="108"/>
      <c r="K920" s="108"/>
      <c r="L920" s="108"/>
      <c r="M920" s="108"/>
      <c r="N920" s="108"/>
      <c r="O920" s="108"/>
      <c r="P920" s="108"/>
      <c r="Q920" s="108"/>
      <c r="R920" s="108"/>
      <c r="S920" s="108"/>
      <c r="T920" s="108"/>
      <c r="U920" s="108"/>
      <c r="V920" s="108"/>
      <c r="W920" s="108"/>
      <c r="X920" s="108"/>
      <c r="Y920" s="108"/>
      <c r="Z920" s="108"/>
      <c r="AA920" s="108"/>
      <c r="AB920" s="108"/>
      <c r="AC920" s="108"/>
      <c r="AD920" s="108"/>
      <c r="AE920" s="108"/>
      <c r="AF920" s="108"/>
      <c r="AG920" s="108"/>
      <c r="AH920" s="108"/>
    </row>
    <row r="921" spans="7:34" x14ac:dyDescent="0.55000000000000004">
      <c r="G921" s="108"/>
      <c r="H921" s="108"/>
      <c r="I921" s="108"/>
      <c r="J921" s="108"/>
      <c r="K921" s="108"/>
      <c r="L921" s="108"/>
      <c r="M921" s="108"/>
      <c r="N921" s="108"/>
      <c r="O921" s="108"/>
      <c r="P921" s="108"/>
      <c r="Q921" s="108"/>
      <c r="R921" s="108"/>
      <c r="S921" s="108"/>
      <c r="T921" s="108"/>
      <c r="U921" s="108"/>
      <c r="V921" s="108"/>
      <c r="W921" s="108"/>
      <c r="X921" s="108"/>
      <c r="Y921" s="108"/>
      <c r="Z921" s="108"/>
      <c r="AA921" s="108"/>
      <c r="AB921" s="108"/>
      <c r="AC921" s="108"/>
      <c r="AD921" s="108"/>
      <c r="AE921" s="108"/>
      <c r="AF921" s="108"/>
      <c r="AG921" s="108"/>
      <c r="AH921" s="108"/>
    </row>
    <row r="922" spans="7:34" x14ac:dyDescent="0.55000000000000004">
      <c r="G922" s="108"/>
      <c r="H922" s="108"/>
      <c r="I922" s="108"/>
      <c r="J922" s="108"/>
      <c r="K922" s="108"/>
      <c r="L922" s="108"/>
      <c r="M922" s="108"/>
      <c r="N922" s="108"/>
      <c r="O922" s="108"/>
      <c r="P922" s="108"/>
      <c r="Q922" s="108"/>
      <c r="R922" s="108"/>
      <c r="S922" s="108"/>
      <c r="T922" s="108"/>
      <c r="U922" s="108"/>
      <c r="V922" s="108"/>
      <c r="W922" s="108"/>
      <c r="X922" s="108"/>
      <c r="Y922" s="108"/>
      <c r="Z922" s="108"/>
      <c r="AA922" s="108"/>
      <c r="AB922" s="108"/>
      <c r="AC922" s="108"/>
      <c r="AD922" s="108"/>
      <c r="AE922" s="108"/>
      <c r="AF922" s="108"/>
      <c r="AG922" s="108"/>
      <c r="AH922" s="108"/>
    </row>
    <row r="923" spans="7:34" x14ac:dyDescent="0.55000000000000004">
      <c r="G923" s="108"/>
      <c r="H923" s="108"/>
      <c r="I923" s="108"/>
      <c r="J923" s="108"/>
      <c r="K923" s="108"/>
      <c r="L923" s="108"/>
      <c r="M923" s="108"/>
      <c r="N923" s="108"/>
      <c r="O923" s="108"/>
      <c r="P923" s="108"/>
      <c r="Q923" s="108"/>
      <c r="R923" s="108"/>
      <c r="S923" s="108"/>
      <c r="T923" s="108"/>
      <c r="U923" s="108"/>
      <c r="V923" s="108"/>
      <c r="W923" s="108"/>
      <c r="X923" s="108"/>
      <c r="Y923" s="108"/>
      <c r="Z923" s="108"/>
      <c r="AA923" s="108"/>
      <c r="AB923" s="108"/>
      <c r="AC923" s="108"/>
      <c r="AD923" s="108"/>
      <c r="AE923" s="108"/>
      <c r="AF923" s="108"/>
      <c r="AG923" s="108"/>
      <c r="AH923" s="108"/>
    </row>
    <row r="924" spans="7:34" x14ac:dyDescent="0.55000000000000004">
      <c r="G924" s="108"/>
      <c r="H924" s="108"/>
      <c r="I924" s="108"/>
      <c r="J924" s="108"/>
      <c r="K924" s="108"/>
      <c r="L924" s="108"/>
      <c r="M924" s="108"/>
      <c r="N924" s="108"/>
      <c r="O924" s="108"/>
      <c r="P924" s="108"/>
      <c r="Q924" s="108"/>
      <c r="R924" s="108"/>
      <c r="S924" s="108"/>
      <c r="T924" s="108"/>
      <c r="U924" s="108"/>
      <c r="V924" s="108"/>
      <c r="W924" s="108"/>
      <c r="X924" s="108"/>
      <c r="Y924" s="108"/>
      <c r="Z924" s="108"/>
      <c r="AA924" s="108"/>
      <c r="AB924" s="108"/>
      <c r="AC924" s="108"/>
      <c r="AD924" s="108"/>
      <c r="AE924" s="108"/>
      <c r="AF924" s="108"/>
      <c r="AG924" s="108"/>
      <c r="AH924" s="108"/>
    </row>
    <row r="925" spans="7:34" x14ac:dyDescent="0.55000000000000004">
      <c r="G925" s="108"/>
      <c r="H925" s="108"/>
      <c r="I925" s="108"/>
      <c r="J925" s="108"/>
      <c r="K925" s="108"/>
      <c r="L925" s="108"/>
      <c r="M925" s="108"/>
      <c r="N925" s="108"/>
      <c r="O925" s="108"/>
      <c r="P925" s="108"/>
      <c r="Q925" s="108"/>
      <c r="R925" s="108"/>
      <c r="S925" s="108"/>
      <c r="T925" s="108"/>
      <c r="U925" s="108"/>
      <c r="V925" s="108"/>
      <c r="W925" s="108"/>
      <c r="X925" s="108"/>
      <c r="Y925" s="108"/>
      <c r="Z925" s="108"/>
      <c r="AA925" s="108"/>
      <c r="AB925" s="108"/>
      <c r="AC925" s="108"/>
      <c r="AD925" s="108"/>
      <c r="AE925" s="108"/>
      <c r="AF925" s="108"/>
      <c r="AG925" s="108"/>
      <c r="AH925" s="108"/>
    </row>
    <row r="926" spans="7:34" x14ac:dyDescent="0.55000000000000004">
      <c r="G926" s="108"/>
      <c r="H926" s="108"/>
      <c r="I926" s="108"/>
      <c r="J926" s="108"/>
      <c r="K926" s="108"/>
      <c r="L926" s="108"/>
      <c r="M926" s="108"/>
      <c r="N926" s="108"/>
      <c r="O926" s="108"/>
      <c r="P926" s="108"/>
      <c r="Q926" s="108"/>
      <c r="R926" s="108"/>
      <c r="S926" s="108"/>
      <c r="T926" s="108"/>
      <c r="U926" s="108"/>
      <c r="V926" s="108"/>
      <c r="W926" s="108"/>
      <c r="X926" s="108"/>
      <c r="Y926" s="108"/>
      <c r="Z926" s="108"/>
      <c r="AA926" s="108"/>
      <c r="AB926" s="108"/>
      <c r="AC926" s="108"/>
      <c r="AD926" s="108"/>
      <c r="AE926" s="108"/>
      <c r="AF926" s="108"/>
      <c r="AG926" s="108"/>
      <c r="AH926" s="108"/>
    </row>
    <row r="927" spans="7:34" x14ac:dyDescent="0.55000000000000004">
      <c r="G927" s="108"/>
      <c r="H927" s="108"/>
      <c r="I927" s="108"/>
      <c r="J927" s="108"/>
      <c r="K927" s="108"/>
      <c r="L927" s="108"/>
      <c r="M927" s="108"/>
      <c r="N927" s="108"/>
      <c r="O927" s="108"/>
      <c r="P927" s="108"/>
      <c r="Q927" s="108"/>
      <c r="R927" s="108"/>
      <c r="S927" s="108"/>
      <c r="T927" s="108"/>
      <c r="U927" s="108"/>
      <c r="V927" s="108"/>
      <c r="W927" s="108"/>
      <c r="X927" s="108"/>
      <c r="Y927" s="108"/>
      <c r="Z927" s="108"/>
      <c r="AA927" s="108"/>
      <c r="AB927" s="108"/>
      <c r="AC927" s="108"/>
      <c r="AD927" s="108"/>
      <c r="AE927" s="108"/>
      <c r="AF927" s="108"/>
      <c r="AG927" s="108"/>
      <c r="AH927" s="108"/>
    </row>
    <row r="928" spans="7:34" x14ac:dyDescent="0.55000000000000004">
      <c r="G928" s="108"/>
      <c r="H928" s="108"/>
      <c r="I928" s="108"/>
      <c r="J928" s="108"/>
      <c r="K928" s="108"/>
      <c r="L928" s="108"/>
      <c r="M928" s="108"/>
      <c r="N928" s="108"/>
      <c r="O928" s="108"/>
      <c r="P928" s="108"/>
      <c r="Q928" s="108"/>
      <c r="R928" s="108"/>
      <c r="S928" s="108"/>
      <c r="T928" s="108"/>
      <c r="U928" s="108"/>
      <c r="V928" s="108"/>
      <c r="W928" s="108"/>
      <c r="X928" s="108"/>
      <c r="Y928" s="108"/>
      <c r="Z928" s="108"/>
      <c r="AA928" s="108"/>
      <c r="AB928" s="108"/>
      <c r="AC928" s="108"/>
      <c r="AD928" s="108"/>
      <c r="AE928" s="108"/>
      <c r="AF928" s="108"/>
      <c r="AG928" s="108"/>
      <c r="AH928" s="108"/>
    </row>
    <row r="929" spans="7:34" x14ac:dyDescent="0.55000000000000004">
      <c r="G929" s="108"/>
      <c r="H929" s="108"/>
      <c r="I929" s="108"/>
      <c r="J929" s="108"/>
      <c r="K929" s="108"/>
      <c r="L929" s="108"/>
      <c r="M929" s="108"/>
      <c r="N929" s="108"/>
      <c r="O929" s="108"/>
      <c r="P929" s="108"/>
      <c r="Q929" s="108"/>
      <c r="R929" s="108"/>
      <c r="S929" s="108"/>
      <c r="T929" s="108"/>
      <c r="U929" s="108"/>
      <c r="V929" s="108"/>
      <c r="W929" s="108"/>
      <c r="X929" s="108"/>
      <c r="Y929" s="108"/>
      <c r="Z929" s="108"/>
      <c r="AA929" s="108"/>
      <c r="AB929" s="108"/>
      <c r="AC929" s="108"/>
      <c r="AD929" s="108"/>
      <c r="AE929" s="108"/>
      <c r="AF929" s="108"/>
      <c r="AG929" s="108"/>
      <c r="AH929" s="108"/>
    </row>
    <row r="930" spans="7:34" x14ac:dyDescent="0.55000000000000004">
      <c r="G930" s="108"/>
      <c r="H930" s="108"/>
      <c r="I930" s="108"/>
      <c r="J930" s="108"/>
      <c r="K930" s="108"/>
      <c r="L930" s="108"/>
      <c r="M930" s="108"/>
      <c r="N930" s="108"/>
      <c r="O930" s="108"/>
      <c r="P930" s="108"/>
      <c r="Q930" s="108"/>
      <c r="R930" s="108"/>
      <c r="S930" s="108"/>
      <c r="T930" s="108"/>
      <c r="U930" s="108"/>
      <c r="V930" s="108"/>
      <c r="W930" s="108"/>
      <c r="X930" s="108"/>
      <c r="Y930" s="108"/>
      <c r="Z930" s="108"/>
      <c r="AA930" s="108"/>
      <c r="AB930" s="108"/>
      <c r="AC930" s="108"/>
      <c r="AD930" s="108"/>
      <c r="AE930" s="108"/>
      <c r="AF930" s="108"/>
      <c r="AG930" s="108"/>
      <c r="AH930" s="108"/>
    </row>
    <row r="931" spans="7:34" x14ac:dyDescent="0.55000000000000004">
      <c r="G931" s="108"/>
      <c r="H931" s="108"/>
      <c r="I931" s="108"/>
      <c r="J931" s="108"/>
      <c r="K931" s="108"/>
      <c r="L931" s="108"/>
      <c r="M931" s="108"/>
      <c r="N931" s="108"/>
      <c r="O931" s="108"/>
      <c r="P931" s="108"/>
      <c r="Q931" s="108"/>
      <c r="R931" s="108"/>
      <c r="S931" s="108"/>
      <c r="T931" s="108"/>
      <c r="U931" s="108"/>
      <c r="V931" s="108"/>
      <c r="W931" s="108"/>
      <c r="X931" s="108"/>
      <c r="Y931" s="108"/>
      <c r="Z931" s="108"/>
      <c r="AA931" s="108"/>
      <c r="AB931" s="108"/>
      <c r="AC931" s="108"/>
      <c r="AD931" s="108"/>
      <c r="AE931" s="108"/>
      <c r="AF931" s="108"/>
      <c r="AG931" s="108"/>
      <c r="AH931" s="108"/>
    </row>
    <row r="932" spans="7:34" x14ac:dyDescent="0.55000000000000004">
      <c r="G932" s="108"/>
      <c r="H932" s="108"/>
      <c r="I932" s="108"/>
      <c r="J932" s="108"/>
      <c r="K932" s="108"/>
      <c r="L932" s="108"/>
      <c r="M932" s="108"/>
      <c r="N932" s="108"/>
      <c r="O932" s="108"/>
      <c r="P932" s="108"/>
      <c r="Q932" s="108"/>
      <c r="R932" s="108"/>
      <c r="S932" s="108"/>
      <c r="T932" s="108"/>
      <c r="U932" s="108"/>
      <c r="V932" s="108"/>
      <c r="W932" s="108"/>
      <c r="X932" s="108"/>
      <c r="Y932" s="108"/>
      <c r="Z932" s="108"/>
      <c r="AA932" s="108"/>
      <c r="AB932" s="108"/>
      <c r="AC932" s="108"/>
      <c r="AD932" s="108"/>
      <c r="AE932" s="108"/>
      <c r="AF932" s="108"/>
      <c r="AG932" s="108"/>
      <c r="AH932" s="108"/>
    </row>
    <row r="933" spans="7:34" x14ac:dyDescent="0.55000000000000004">
      <c r="G933" s="108"/>
      <c r="H933" s="108"/>
      <c r="I933" s="108"/>
      <c r="J933" s="108"/>
      <c r="K933" s="108"/>
      <c r="L933" s="108"/>
      <c r="M933" s="108"/>
      <c r="N933" s="108"/>
      <c r="O933" s="108"/>
      <c r="P933" s="108"/>
      <c r="Q933" s="108"/>
      <c r="R933" s="108"/>
      <c r="S933" s="108"/>
      <c r="T933" s="108"/>
      <c r="U933" s="108"/>
      <c r="V933" s="108"/>
      <c r="W933" s="108"/>
      <c r="X933" s="108"/>
      <c r="Y933" s="108"/>
      <c r="Z933" s="108"/>
      <c r="AA933" s="108"/>
      <c r="AB933" s="108"/>
      <c r="AC933" s="108"/>
      <c r="AD933" s="108"/>
      <c r="AE933" s="108"/>
      <c r="AF933" s="108"/>
      <c r="AG933" s="108"/>
      <c r="AH933" s="108"/>
    </row>
    <row r="934" spans="7:34" x14ac:dyDescent="0.55000000000000004">
      <c r="G934" s="108"/>
      <c r="H934" s="108"/>
      <c r="I934" s="108"/>
      <c r="J934" s="108"/>
      <c r="K934" s="108"/>
      <c r="L934" s="108"/>
      <c r="M934" s="108"/>
      <c r="N934" s="108"/>
      <c r="O934" s="108"/>
      <c r="P934" s="108"/>
      <c r="Q934" s="108"/>
      <c r="R934" s="108"/>
      <c r="S934" s="108"/>
      <c r="T934" s="108"/>
      <c r="U934" s="108"/>
      <c r="V934" s="108"/>
      <c r="W934" s="108"/>
      <c r="X934" s="108"/>
      <c r="Y934" s="108"/>
      <c r="Z934" s="108"/>
      <c r="AA934" s="108"/>
      <c r="AB934" s="108"/>
      <c r="AC934" s="108"/>
      <c r="AD934" s="108"/>
      <c r="AE934" s="108"/>
      <c r="AF934" s="108"/>
      <c r="AG934" s="108"/>
      <c r="AH934" s="108"/>
    </row>
    <row r="935" spans="7:34" x14ac:dyDescent="0.55000000000000004">
      <c r="G935" s="108"/>
      <c r="H935" s="108"/>
      <c r="I935" s="108"/>
      <c r="J935" s="108"/>
      <c r="K935" s="108"/>
      <c r="L935" s="108"/>
      <c r="M935" s="108"/>
      <c r="N935" s="108"/>
      <c r="O935" s="108"/>
      <c r="P935" s="108"/>
      <c r="Q935" s="108"/>
      <c r="R935" s="108"/>
      <c r="S935" s="108"/>
      <c r="T935" s="108"/>
      <c r="U935" s="108"/>
      <c r="V935" s="108"/>
      <c r="W935" s="108"/>
      <c r="X935" s="108"/>
      <c r="Y935" s="108"/>
      <c r="Z935" s="108"/>
      <c r="AA935" s="108"/>
      <c r="AB935" s="108"/>
      <c r="AC935" s="108"/>
      <c r="AD935" s="108"/>
      <c r="AE935" s="108"/>
      <c r="AF935" s="108"/>
      <c r="AG935" s="108"/>
      <c r="AH935" s="108"/>
    </row>
    <row r="936" spans="7:34" x14ac:dyDescent="0.55000000000000004">
      <c r="G936" s="108"/>
      <c r="H936" s="108"/>
      <c r="I936" s="108"/>
      <c r="J936" s="108"/>
      <c r="K936" s="108"/>
      <c r="L936" s="108"/>
      <c r="M936" s="108"/>
      <c r="N936" s="108"/>
      <c r="O936" s="108"/>
      <c r="P936" s="108"/>
      <c r="Q936" s="108"/>
      <c r="R936" s="108"/>
      <c r="S936" s="108"/>
      <c r="T936" s="108"/>
      <c r="U936" s="108"/>
      <c r="V936" s="108"/>
      <c r="W936" s="108"/>
      <c r="X936" s="108"/>
      <c r="Y936" s="108"/>
      <c r="Z936" s="108"/>
      <c r="AA936" s="108"/>
      <c r="AB936" s="108"/>
      <c r="AC936" s="108"/>
      <c r="AD936" s="108"/>
      <c r="AE936" s="108"/>
      <c r="AF936" s="108"/>
      <c r="AG936" s="108"/>
      <c r="AH936" s="108"/>
    </row>
    <row r="937" spans="7:34" x14ac:dyDescent="0.55000000000000004">
      <c r="G937" s="108"/>
      <c r="H937" s="108"/>
      <c r="I937" s="108"/>
      <c r="J937" s="108"/>
      <c r="K937" s="108"/>
      <c r="L937" s="108"/>
      <c r="M937" s="108"/>
      <c r="N937" s="108"/>
      <c r="O937" s="108"/>
      <c r="P937" s="108"/>
      <c r="Q937" s="108"/>
      <c r="R937" s="108"/>
      <c r="S937" s="108"/>
      <c r="T937" s="108"/>
      <c r="U937" s="108"/>
      <c r="V937" s="108"/>
      <c r="W937" s="108"/>
      <c r="X937" s="108"/>
      <c r="Y937" s="108"/>
      <c r="Z937" s="108"/>
      <c r="AA937" s="108"/>
      <c r="AB937" s="108"/>
      <c r="AC937" s="108"/>
      <c r="AD937" s="108"/>
      <c r="AE937" s="108"/>
      <c r="AF937" s="108"/>
      <c r="AG937" s="108"/>
      <c r="AH937" s="108"/>
    </row>
    <row r="938" spans="7:34" x14ac:dyDescent="0.55000000000000004">
      <c r="G938" s="108"/>
      <c r="H938" s="108"/>
      <c r="I938" s="108"/>
      <c r="J938" s="108"/>
      <c r="K938" s="108"/>
      <c r="L938" s="108"/>
      <c r="M938" s="108"/>
      <c r="N938" s="108"/>
      <c r="O938" s="108"/>
      <c r="P938" s="108"/>
      <c r="Q938" s="108"/>
      <c r="R938" s="108"/>
      <c r="S938" s="108"/>
      <c r="T938" s="108"/>
      <c r="U938" s="108"/>
      <c r="V938" s="108"/>
      <c r="W938" s="108"/>
      <c r="X938" s="108"/>
      <c r="Y938" s="108"/>
      <c r="Z938" s="108"/>
      <c r="AA938" s="108"/>
      <c r="AB938" s="108"/>
      <c r="AC938" s="108"/>
      <c r="AD938" s="108"/>
      <c r="AE938" s="108"/>
      <c r="AF938" s="108"/>
      <c r="AG938" s="108"/>
      <c r="AH938" s="108"/>
    </row>
    <row r="939" spans="7:34" x14ac:dyDescent="0.55000000000000004">
      <c r="G939" s="108"/>
      <c r="H939" s="108"/>
      <c r="I939" s="108"/>
      <c r="J939" s="108"/>
      <c r="K939" s="108"/>
      <c r="L939" s="108"/>
      <c r="M939" s="108"/>
      <c r="N939" s="108"/>
      <c r="O939" s="108"/>
      <c r="P939" s="108"/>
      <c r="Q939" s="108"/>
      <c r="R939" s="108"/>
      <c r="S939" s="108"/>
      <c r="T939" s="108"/>
      <c r="U939" s="108"/>
      <c r="V939" s="108"/>
      <c r="W939" s="108"/>
      <c r="X939" s="108"/>
      <c r="Y939" s="108"/>
      <c r="Z939" s="108"/>
      <c r="AA939" s="108"/>
      <c r="AB939" s="108"/>
      <c r="AC939" s="108"/>
      <c r="AD939" s="108"/>
      <c r="AE939" s="108"/>
      <c r="AF939" s="108"/>
      <c r="AG939" s="108"/>
      <c r="AH939" s="108"/>
    </row>
    <row r="940" spans="7:34" x14ac:dyDescent="0.55000000000000004">
      <c r="G940" s="108"/>
      <c r="H940" s="108"/>
      <c r="I940" s="108"/>
      <c r="J940" s="108"/>
      <c r="K940" s="108"/>
      <c r="L940" s="108"/>
      <c r="M940" s="108"/>
      <c r="N940" s="108"/>
      <c r="O940" s="108"/>
      <c r="P940" s="108"/>
      <c r="Q940" s="108"/>
      <c r="R940" s="108"/>
      <c r="S940" s="108"/>
      <c r="T940" s="108"/>
      <c r="U940" s="108"/>
      <c r="V940" s="108"/>
      <c r="W940" s="108"/>
      <c r="X940" s="108"/>
      <c r="Y940" s="108"/>
      <c r="Z940" s="108"/>
      <c r="AA940" s="108"/>
      <c r="AB940" s="108"/>
      <c r="AC940" s="108"/>
      <c r="AD940" s="108"/>
      <c r="AE940" s="108"/>
      <c r="AF940" s="108"/>
      <c r="AG940" s="108"/>
      <c r="AH940" s="108"/>
    </row>
    <row r="941" spans="7:34" x14ac:dyDescent="0.55000000000000004">
      <c r="G941" s="108"/>
      <c r="H941" s="108"/>
      <c r="I941" s="108"/>
      <c r="J941" s="108"/>
      <c r="K941" s="108"/>
      <c r="L941" s="108"/>
      <c r="M941" s="108"/>
      <c r="N941" s="108"/>
      <c r="O941" s="108"/>
      <c r="P941" s="108"/>
      <c r="Q941" s="108"/>
      <c r="R941" s="108"/>
      <c r="S941" s="108"/>
      <c r="T941" s="108"/>
      <c r="U941" s="108"/>
      <c r="V941" s="108"/>
      <c r="W941" s="108"/>
      <c r="X941" s="108"/>
      <c r="Y941" s="108"/>
      <c r="Z941" s="108"/>
      <c r="AA941" s="108"/>
      <c r="AB941" s="108"/>
      <c r="AC941" s="108"/>
      <c r="AD941" s="108"/>
      <c r="AE941" s="108"/>
      <c r="AF941" s="108"/>
      <c r="AG941" s="108"/>
      <c r="AH941" s="108"/>
    </row>
    <row r="942" spans="7:34" x14ac:dyDescent="0.55000000000000004">
      <c r="G942" s="108"/>
      <c r="H942" s="108"/>
      <c r="I942" s="108"/>
      <c r="J942" s="108"/>
      <c r="K942" s="108"/>
      <c r="L942" s="108"/>
      <c r="M942" s="108"/>
      <c r="N942" s="108"/>
      <c r="O942" s="108"/>
      <c r="P942" s="108"/>
      <c r="Q942" s="108"/>
      <c r="R942" s="108"/>
      <c r="S942" s="108"/>
      <c r="T942" s="108"/>
      <c r="U942" s="108"/>
      <c r="V942" s="108"/>
      <c r="W942" s="108"/>
      <c r="X942" s="108"/>
      <c r="Y942" s="108"/>
      <c r="Z942" s="108"/>
      <c r="AA942" s="108"/>
      <c r="AB942" s="108"/>
      <c r="AC942" s="108"/>
      <c r="AD942" s="108"/>
      <c r="AE942" s="108"/>
      <c r="AF942" s="108"/>
      <c r="AG942" s="108"/>
      <c r="AH942" s="108"/>
    </row>
    <row r="943" spans="7:34" x14ac:dyDescent="0.55000000000000004">
      <c r="G943" s="108"/>
      <c r="H943" s="108"/>
      <c r="I943" s="108"/>
      <c r="J943" s="108"/>
      <c r="K943" s="108"/>
      <c r="L943" s="108"/>
      <c r="M943" s="108"/>
      <c r="N943" s="108"/>
      <c r="O943" s="108"/>
      <c r="P943" s="108"/>
      <c r="Q943" s="108"/>
      <c r="R943" s="108"/>
      <c r="S943" s="108"/>
      <c r="T943" s="108"/>
      <c r="U943" s="108"/>
      <c r="V943" s="108"/>
      <c r="W943" s="108"/>
      <c r="X943" s="108"/>
      <c r="Y943" s="108"/>
      <c r="Z943" s="108"/>
      <c r="AA943" s="108"/>
      <c r="AB943" s="108"/>
      <c r="AC943" s="108"/>
      <c r="AD943" s="108"/>
      <c r="AE943" s="108"/>
      <c r="AF943" s="108"/>
      <c r="AG943" s="108"/>
      <c r="AH943" s="108"/>
    </row>
    <row r="944" spans="7:34" x14ac:dyDescent="0.55000000000000004">
      <c r="G944" s="108"/>
      <c r="H944" s="108"/>
      <c r="I944" s="108"/>
      <c r="J944" s="108"/>
      <c r="K944" s="108"/>
      <c r="L944" s="108"/>
      <c r="M944" s="108"/>
      <c r="N944" s="108"/>
      <c r="O944" s="108"/>
      <c r="P944" s="108"/>
      <c r="Q944" s="108"/>
      <c r="R944" s="108"/>
      <c r="S944" s="108"/>
      <c r="T944" s="108"/>
      <c r="U944" s="108"/>
      <c r="V944" s="108"/>
      <c r="W944" s="108"/>
      <c r="X944" s="108"/>
      <c r="Y944" s="108"/>
      <c r="Z944" s="108"/>
      <c r="AA944" s="108"/>
      <c r="AB944" s="108"/>
      <c r="AC944" s="108"/>
      <c r="AD944" s="108"/>
      <c r="AE944" s="108"/>
      <c r="AF944" s="108"/>
      <c r="AG944" s="108"/>
      <c r="AH944" s="108"/>
    </row>
    <row r="945" spans="7:34" x14ac:dyDescent="0.55000000000000004">
      <c r="G945" s="108"/>
      <c r="H945" s="108"/>
      <c r="I945" s="108"/>
      <c r="J945" s="108"/>
      <c r="K945" s="108"/>
      <c r="L945" s="108"/>
      <c r="M945" s="108"/>
      <c r="N945" s="108"/>
      <c r="O945" s="108"/>
      <c r="P945" s="108"/>
      <c r="Q945" s="108"/>
      <c r="R945" s="108"/>
      <c r="S945" s="108"/>
      <c r="T945" s="108"/>
      <c r="U945" s="108"/>
      <c r="V945" s="108"/>
      <c r="W945" s="108"/>
      <c r="X945" s="108"/>
      <c r="Y945" s="108"/>
      <c r="Z945" s="108"/>
      <c r="AA945" s="108"/>
      <c r="AB945" s="108"/>
      <c r="AC945" s="108"/>
      <c r="AD945" s="108"/>
      <c r="AE945" s="108"/>
      <c r="AF945" s="108"/>
      <c r="AG945" s="108"/>
      <c r="AH945" s="108"/>
    </row>
    <row r="946" spans="7:34" x14ac:dyDescent="0.55000000000000004">
      <c r="G946" s="108"/>
      <c r="H946" s="108"/>
      <c r="I946" s="108"/>
      <c r="J946" s="108"/>
      <c r="K946" s="108"/>
      <c r="L946" s="108"/>
      <c r="M946" s="108"/>
      <c r="N946" s="108"/>
      <c r="O946" s="108"/>
      <c r="P946" s="108"/>
      <c r="Q946" s="108"/>
      <c r="R946" s="108"/>
      <c r="S946" s="108"/>
      <c r="T946" s="108"/>
      <c r="U946" s="108"/>
      <c r="V946" s="108"/>
      <c r="W946" s="108"/>
      <c r="X946" s="108"/>
      <c r="Y946" s="108"/>
      <c r="Z946" s="108"/>
      <c r="AA946" s="108"/>
      <c r="AB946" s="108"/>
      <c r="AC946" s="108"/>
      <c r="AD946" s="108"/>
      <c r="AE946" s="108"/>
      <c r="AF946" s="108"/>
      <c r="AG946" s="108"/>
      <c r="AH946" s="108"/>
    </row>
    <row r="947" spans="7:34" x14ac:dyDescent="0.55000000000000004">
      <c r="G947" s="108"/>
      <c r="H947" s="108"/>
      <c r="I947" s="108"/>
      <c r="J947" s="108"/>
      <c r="K947" s="108"/>
      <c r="L947" s="108"/>
      <c r="M947" s="108"/>
      <c r="N947" s="108"/>
      <c r="O947" s="108"/>
      <c r="P947" s="108"/>
      <c r="Q947" s="108"/>
      <c r="R947" s="108"/>
      <c r="S947" s="108"/>
      <c r="T947" s="108"/>
      <c r="U947" s="108"/>
      <c r="V947" s="108"/>
      <c r="W947" s="108"/>
      <c r="X947" s="108"/>
      <c r="Y947" s="108"/>
      <c r="Z947" s="108"/>
      <c r="AA947" s="108"/>
      <c r="AB947" s="108"/>
      <c r="AC947" s="108"/>
      <c r="AD947" s="108"/>
      <c r="AE947" s="108"/>
      <c r="AF947" s="108"/>
      <c r="AG947" s="108"/>
      <c r="AH947" s="108"/>
    </row>
    <row r="948" spans="7:34" x14ac:dyDescent="0.55000000000000004">
      <c r="G948" s="108"/>
      <c r="H948" s="108"/>
      <c r="I948" s="108"/>
      <c r="J948" s="108"/>
      <c r="K948" s="108"/>
      <c r="L948" s="108"/>
      <c r="M948" s="108"/>
      <c r="N948" s="108"/>
      <c r="O948" s="108"/>
      <c r="P948" s="108"/>
      <c r="Q948" s="108"/>
      <c r="R948" s="108"/>
      <c r="S948" s="108"/>
      <c r="T948" s="108"/>
      <c r="U948" s="108"/>
      <c r="V948" s="108"/>
      <c r="W948" s="108"/>
      <c r="X948" s="108"/>
      <c r="Y948" s="108"/>
      <c r="Z948" s="108"/>
      <c r="AA948" s="108"/>
      <c r="AB948" s="108"/>
      <c r="AC948" s="108"/>
      <c r="AD948" s="108"/>
      <c r="AE948" s="108"/>
      <c r="AF948" s="108"/>
      <c r="AG948" s="108"/>
      <c r="AH948" s="108"/>
    </row>
    <row r="949" spans="7:34" x14ac:dyDescent="0.55000000000000004">
      <c r="G949" s="108"/>
      <c r="H949" s="108"/>
      <c r="I949" s="108"/>
      <c r="J949" s="108"/>
      <c r="K949" s="108"/>
      <c r="L949" s="108"/>
      <c r="M949" s="108"/>
      <c r="N949" s="108"/>
      <c r="O949" s="108"/>
      <c r="P949" s="108"/>
      <c r="Q949" s="108"/>
      <c r="R949" s="108"/>
      <c r="S949" s="108"/>
      <c r="T949" s="108"/>
      <c r="U949" s="108"/>
      <c r="V949" s="108"/>
      <c r="W949" s="108"/>
      <c r="X949" s="108"/>
      <c r="Y949" s="108"/>
      <c r="Z949" s="108"/>
      <c r="AA949" s="108"/>
      <c r="AB949" s="108"/>
      <c r="AC949" s="108"/>
      <c r="AD949" s="108"/>
      <c r="AE949" s="108"/>
      <c r="AF949" s="108"/>
      <c r="AG949" s="108"/>
      <c r="AH949" s="108"/>
    </row>
    <row r="950" spans="7:34" x14ac:dyDescent="0.55000000000000004">
      <c r="G950" s="108"/>
      <c r="H950" s="108"/>
      <c r="I950" s="108"/>
      <c r="J950" s="108"/>
      <c r="K950" s="108"/>
      <c r="L950" s="108"/>
      <c r="M950" s="108"/>
      <c r="N950" s="108"/>
      <c r="O950" s="108"/>
      <c r="P950" s="108"/>
      <c r="Q950" s="108"/>
      <c r="R950" s="108"/>
      <c r="S950" s="108"/>
      <c r="T950" s="108"/>
      <c r="U950" s="108"/>
      <c r="V950" s="108"/>
      <c r="W950" s="108"/>
      <c r="X950" s="108"/>
      <c r="Y950" s="108"/>
      <c r="Z950" s="108"/>
      <c r="AA950" s="108"/>
      <c r="AB950" s="108"/>
      <c r="AC950" s="108"/>
      <c r="AD950" s="108"/>
      <c r="AE950" s="108"/>
      <c r="AF950" s="108"/>
      <c r="AG950" s="108"/>
      <c r="AH950" s="108"/>
    </row>
    <row r="951" spans="7:34" x14ac:dyDescent="0.55000000000000004">
      <c r="G951" s="108"/>
      <c r="H951" s="108"/>
      <c r="I951" s="108"/>
      <c r="J951" s="108"/>
      <c r="K951" s="108"/>
      <c r="L951" s="108"/>
      <c r="M951" s="108"/>
      <c r="N951" s="108"/>
      <c r="O951" s="108"/>
      <c r="P951" s="108"/>
      <c r="Q951" s="108"/>
      <c r="R951" s="108"/>
      <c r="S951" s="108"/>
      <c r="T951" s="108"/>
      <c r="U951" s="108"/>
      <c r="V951" s="108"/>
      <c r="W951" s="108"/>
      <c r="X951" s="108"/>
      <c r="Y951" s="108"/>
      <c r="Z951" s="108"/>
      <c r="AA951" s="108"/>
      <c r="AB951" s="108"/>
      <c r="AC951" s="108"/>
      <c r="AD951" s="108"/>
      <c r="AE951" s="108"/>
      <c r="AF951" s="108"/>
      <c r="AG951" s="108"/>
      <c r="AH951" s="108"/>
    </row>
    <row r="952" spans="7:34" x14ac:dyDescent="0.55000000000000004">
      <c r="G952" s="108"/>
      <c r="H952" s="108"/>
      <c r="I952" s="108"/>
      <c r="J952" s="108"/>
      <c r="K952" s="108"/>
      <c r="L952" s="108"/>
      <c r="M952" s="108"/>
      <c r="N952" s="108"/>
      <c r="O952" s="108"/>
      <c r="P952" s="108"/>
      <c r="Q952" s="108"/>
      <c r="R952" s="108"/>
      <c r="S952" s="108"/>
      <c r="T952" s="108"/>
      <c r="U952" s="108"/>
      <c r="V952" s="108"/>
      <c r="W952" s="108"/>
      <c r="X952" s="108"/>
      <c r="Y952" s="108"/>
      <c r="Z952" s="108"/>
      <c r="AA952" s="108"/>
      <c r="AB952" s="108"/>
      <c r="AC952" s="108"/>
      <c r="AD952" s="108"/>
      <c r="AE952" s="108"/>
      <c r="AF952" s="108"/>
      <c r="AG952" s="108"/>
      <c r="AH952" s="108"/>
    </row>
    <row r="953" spans="7:34" x14ac:dyDescent="0.55000000000000004">
      <c r="G953" s="108"/>
      <c r="H953" s="108"/>
      <c r="I953" s="108"/>
      <c r="J953" s="108"/>
      <c r="K953" s="108"/>
      <c r="L953" s="108"/>
      <c r="M953" s="108"/>
      <c r="N953" s="108"/>
      <c r="O953" s="108"/>
      <c r="P953" s="108"/>
      <c r="Q953" s="108"/>
      <c r="R953" s="108"/>
      <c r="S953" s="108"/>
      <c r="T953" s="108"/>
      <c r="U953" s="108"/>
      <c r="V953" s="108"/>
      <c r="W953" s="108"/>
      <c r="X953" s="108"/>
      <c r="Y953" s="108"/>
      <c r="Z953" s="108"/>
      <c r="AA953" s="108"/>
      <c r="AB953" s="108"/>
      <c r="AC953" s="108"/>
      <c r="AD953" s="108"/>
      <c r="AE953" s="108"/>
      <c r="AF953" s="108"/>
      <c r="AG953" s="108"/>
      <c r="AH953" s="108"/>
    </row>
    <row r="954" spans="7:34" x14ac:dyDescent="0.55000000000000004">
      <c r="G954" s="108"/>
      <c r="H954" s="108"/>
      <c r="I954" s="108"/>
      <c r="J954" s="108"/>
      <c r="K954" s="108"/>
      <c r="L954" s="108"/>
      <c r="M954" s="108"/>
      <c r="N954" s="108"/>
      <c r="O954" s="108"/>
      <c r="P954" s="108"/>
      <c r="Q954" s="108"/>
      <c r="R954" s="108"/>
      <c r="S954" s="108"/>
      <c r="T954" s="108"/>
      <c r="U954" s="108"/>
      <c r="V954" s="108"/>
      <c r="W954" s="108"/>
      <c r="X954" s="108"/>
      <c r="Y954" s="108"/>
      <c r="Z954" s="108"/>
      <c r="AA954" s="108"/>
      <c r="AB954" s="108"/>
      <c r="AC954" s="108"/>
      <c r="AD954" s="108"/>
      <c r="AE954" s="108"/>
      <c r="AF954" s="108"/>
      <c r="AG954" s="108"/>
      <c r="AH954" s="108"/>
    </row>
    <row r="955" spans="7:34" x14ac:dyDescent="0.55000000000000004">
      <c r="G955" s="108"/>
      <c r="H955" s="108"/>
      <c r="I955" s="108"/>
      <c r="J955" s="108"/>
      <c r="K955" s="108"/>
      <c r="L955" s="108"/>
      <c r="M955" s="108"/>
      <c r="N955" s="108"/>
      <c r="O955" s="108"/>
      <c r="P955" s="108"/>
      <c r="Q955" s="108"/>
      <c r="R955" s="108"/>
      <c r="S955" s="108"/>
      <c r="T955" s="108"/>
      <c r="U955" s="108"/>
      <c r="V955" s="108"/>
      <c r="W955" s="108"/>
      <c r="X955" s="108"/>
      <c r="Y955" s="108"/>
      <c r="Z955" s="108"/>
      <c r="AA955" s="108"/>
      <c r="AB955" s="108"/>
      <c r="AC955" s="108"/>
      <c r="AD955" s="108"/>
      <c r="AE955" s="108"/>
      <c r="AF955" s="108"/>
      <c r="AG955" s="108"/>
      <c r="AH955" s="108"/>
    </row>
    <row r="956" spans="7:34" x14ac:dyDescent="0.55000000000000004">
      <c r="G956" s="108"/>
      <c r="H956" s="108"/>
      <c r="I956" s="108"/>
      <c r="J956" s="108"/>
      <c r="K956" s="108"/>
      <c r="L956" s="108"/>
      <c r="M956" s="108"/>
      <c r="N956" s="108"/>
      <c r="O956" s="108"/>
      <c r="P956" s="108"/>
      <c r="Q956" s="108"/>
      <c r="R956" s="108"/>
      <c r="S956" s="108"/>
      <c r="T956" s="108"/>
      <c r="U956" s="108"/>
      <c r="V956" s="108"/>
      <c r="W956" s="108"/>
      <c r="X956" s="108"/>
      <c r="Y956" s="108"/>
      <c r="Z956" s="108"/>
      <c r="AA956" s="108"/>
      <c r="AB956" s="108"/>
      <c r="AC956" s="108"/>
      <c r="AD956" s="108"/>
      <c r="AE956" s="108"/>
      <c r="AF956" s="108"/>
      <c r="AG956" s="108"/>
      <c r="AH956" s="108"/>
    </row>
    <row r="957" spans="7:34" x14ac:dyDescent="0.55000000000000004">
      <c r="G957" s="108"/>
      <c r="H957" s="108"/>
      <c r="I957" s="108"/>
      <c r="J957" s="108"/>
      <c r="K957" s="108"/>
      <c r="L957" s="108"/>
      <c r="M957" s="108"/>
      <c r="N957" s="108"/>
      <c r="O957" s="108"/>
      <c r="P957" s="108"/>
      <c r="Q957" s="108"/>
      <c r="R957" s="108"/>
      <c r="S957" s="108"/>
      <c r="T957" s="108"/>
      <c r="U957" s="108"/>
      <c r="V957" s="108"/>
      <c r="W957" s="108"/>
      <c r="X957" s="108"/>
      <c r="Y957" s="108"/>
      <c r="Z957" s="108"/>
      <c r="AA957" s="108"/>
      <c r="AB957" s="108"/>
      <c r="AC957" s="108"/>
      <c r="AD957" s="108"/>
      <c r="AE957" s="108"/>
      <c r="AF957" s="108"/>
      <c r="AG957" s="108"/>
      <c r="AH957" s="108"/>
    </row>
    <row r="958" spans="7:34" x14ac:dyDescent="0.55000000000000004">
      <c r="G958" s="108"/>
      <c r="H958" s="108"/>
      <c r="I958" s="108"/>
      <c r="J958" s="108"/>
      <c r="K958" s="108"/>
      <c r="L958" s="108"/>
      <c r="M958" s="108"/>
      <c r="N958" s="108"/>
      <c r="O958" s="108"/>
      <c r="P958" s="108"/>
      <c r="Q958" s="108"/>
      <c r="R958" s="108"/>
      <c r="S958" s="108"/>
      <c r="T958" s="108"/>
      <c r="U958" s="108"/>
      <c r="V958" s="108"/>
      <c r="W958" s="108"/>
      <c r="X958" s="108"/>
      <c r="Y958" s="108"/>
      <c r="Z958" s="108"/>
      <c r="AA958" s="108"/>
      <c r="AB958" s="108"/>
      <c r="AC958" s="108"/>
      <c r="AD958" s="108"/>
      <c r="AE958" s="108"/>
      <c r="AF958" s="108"/>
      <c r="AG958" s="108"/>
      <c r="AH958" s="108"/>
    </row>
    <row r="959" spans="7:34" x14ac:dyDescent="0.55000000000000004">
      <c r="G959" s="108"/>
      <c r="H959" s="108"/>
      <c r="I959" s="108"/>
      <c r="J959" s="108"/>
      <c r="K959" s="108"/>
      <c r="L959" s="108"/>
      <c r="M959" s="108"/>
      <c r="N959" s="108"/>
      <c r="O959" s="108"/>
      <c r="P959" s="108"/>
      <c r="Q959" s="108"/>
      <c r="R959" s="108"/>
      <c r="S959" s="108"/>
      <c r="T959" s="108"/>
      <c r="U959" s="108"/>
      <c r="V959" s="108"/>
      <c r="W959" s="108"/>
      <c r="X959" s="108"/>
      <c r="Y959" s="108"/>
      <c r="Z959" s="108"/>
      <c r="AA959" s="108"/>
      <c r="AB959" s="108"/>
      <c r="AC959" s="108"/>
      <c r="AD959" s="108"/>
      <c r="AE959" s="108"/>
      <c r="AF959" s="108"/>
      <c r="AG959" s="108"/>
      <c r="AH959" s="108"/>
    </row>
    <row r="960" spans="7:34" x14ac:dyDescent="0.55000000000000004">
      <c r="G960" s="108"/>
      <c r="H960" s="108"/>
      <c r="I960" s="108"/>
      <c r="J960" s="108"/>
      <c r="K960" s="108"/>
      <c r="L960" s="108"/>
      <c r="M960" s="108"/>
      <c r="N960" s="108"/>
      <c r="O960" s="108"/>
      <c r="P960" s="108"/>
      <c r="Q960" s="108"/>
      <c r="R960" s="108"/>
      <c r="S960" s="108"/>
      <c r="T960" s="108"/>
      <c r="U960" s="108"/>
      <c r="V960" s="108"/>
      <c r="W960" s="108"/>
      <c r="X960" s="108"/>
      <c r="Y960" s="108"/>
      <c r="Z960" s="108"/>
      <c r="AA960" s="108"/>
      <c r="AB960" s="108"/>
      <c r="AC960" s="108"/>
      <c r="AD960" s="108"/>
      <c r="AE960" s="108"/>
      <c r="AF960" s="108"/>
      <c r="AG960" s="108"/>
      <c r="AH960" s="108"/>
    </row>
    <row r="961" spans="7:34" x14ac:dyDescent="0.55000000000000004">
      <c r="G961" s="108"/>
      <c r="H961" s="108"/>
      <c r="I961" s="108"/>
      <c r="J961" s="108"/>
      <c r="K961" s="108"/>
      <c r="L961" s="108"/>
      <c r="M961" s="108"/>
      <c r="N961" s="108"/>
      <c r="O961" s="108"/>
      <c r="P961" s="108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  <c r="AA961" s="108"/>
      <c r="AB961" s="108"/>
      <c r="AC961" s="108"/>
      <c r="AD961" s="108"/>
      <c r="AE961" s="108"/>
      <c r="AF961" s="108"/>
      <c r="AG961" s="108"/>
      <c r="AH961" s="108"/>
    </row>
    <row r="962" spans="7:34" x14ac:dyDescent="0.55000000000000004">
      <c r="G962" s="108"/>
      <c r="H962" s="108"/>
      <c r="I962" s="108"/>
      <c r="J962" s="108"/>
      <c r="K962" s="108"/>
      <c r="L962" s="108"/>
      <c r="M962" s="108"/>
      <c r="N962" s="108"/>
      <c r="O962" s="108"/>
      <c r="P962" s="108"/>
      <c r="Q962" s="108"/>
      <c r="R962" s="108"/>
      <c r="S962" s="108"/>
      <c r="T962" s="108"/>
      <c r="U962" s="108"/>
      <c r="V962" s="108"/>
      <c r="W962" s="108"/>
      <c r="X962" s="108"/>
      <c r="Y962" s="108"/>
      <c r="Z962" s="108"/>
      <c r="AA962" s="108"/>
      <c r="AB962" s="108"/>
      <c r="AC962" s="108"/>
      <c r="AD962" s="108"/>
      <c r="AE962" s="108"/>
      <c r="AF962" s="108"/>
      <c r="AG962" s="108"/>
      <c r="AH962" s="108"/>
    </row>
    <row r="963" spans="7:34" x14ac:dyDescent="0.55000000000000004">
      <c r="G963" s="108"/>
      <c r="H963" s="108"/>
      <c r="I963" s="108"/>
      <c r="J963" s="108"/>
      <c r="K963" s="108"/>
      <c r="L963" s="108"/>
      <c r="M963" s="108"/>
      <c r="N963" s="108"/>
      <c r="O963" s="108"/>
      <c r="P963" s="108"/>
      <c r="Q963" s="108"/>
      <c r="R963" s="108"/>
      <c r="S963" s="108"/>
      <c r="T963" s="108"/>
      <c r="U963" s="108"/>
      <c r="V963" s="108"/>
      <c r="W963" s="108"/>
      <c r="X963" s="108"/>
      <c r="Y963" s="108"/>
      <c r="Z963" s="108"/>
      <c r="AA963" s="108"/>
      <c r="AB963" s="108"/>
      <c r="AC963" s="108"/>
      <c r="AD963" s="108"/>
      <c r="AE963" s="108"/>
      <c r="AF963" s="108"/>
      <c r="AG963" s="108"/>
      <c r="AH963" s="108"/>
    </row>
    <row r="964" spans="7:34" x14ac:dyDescent="0.55000000000000004">
      <c r="G964" s="108"/>
      <c r="H964" s="108"/>
      <c r="I964" s="108"/>
      <c r="J964" s="108"/>
      <c r="K964" s="108"/>
      <c r="L964" s="108"/>
      <c r="M964" s="108"/>
      <c r="N964" s="108"/>
      <c r="O964" s="108"/>
      <c r="P964" s="108"/>
      <c r="Q964" s="108"/>
      <c r="R964" s="108"/>
      <c r="S964" s="108"/>
      <c r="T964" s="108"/>
      <c r="U964" s="108"/>
      <c r="V964" s="108"/>
      <c r="W964" s="108"/>
      <c r="X964" s="108"/>
      <c r="Y964" s="108"/>
      <c r="Z964" s="108"/>
      <c r="AA964" s="108"/>
      <c r="AB964" s="108"/>
      <c r="AC964" s="108"/>
      <c r="AD964" s="108"/>
      <c r="AE964" s="108"/>
      <c r="AF964" s="108"/>
      <c r="AG964" s="108"/>
      <c r="AH964" s="108"/>
    </row>
    <row r="965" spans="7:34" x14ac:dyDescent="0.55000000000000004"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8"/>
      <c r="Z965" s="108"/>
      <c r="AA965" s="108"/>
      <c r="AB965" s="108"/>
      <c r="AC965" s="108"/>
      <c r="AD965" s="108"/>
      <c r="AE965" s="108"/>
      <c r="AF965" s="108"/>
      <c r="AG965" s="108"/>
      <c r="AH965" s="108"/>
    </row>
    <row r="966" spans="7:34" x14ac:dyDescent="0.55000000000000004">
      <c r="G966" s="108"/>
      <c r="H966" s="108"/>
      <c r="I966" s="108"/>
      <c r="J966" s="108"/>
      <c r="K966" s="108"/>
      <c r="L966" s="108"/>
      <c r="M966" s="108"/>
      <c r="N966" s="108"/>
      <c r="O966" s="108"/>
      <c r="P966" s="108"/>
      <c r="Q966" s="108"/>
      <c r="R966" s="108"/>
      <c r="S966" s="108"/>
      <c r="T966" s="108"/>
      <c r="U966" s="108"/>
      <c r="V966" s="108"/>
      <c r="W966" s="108"/>
      <c r="X966" s="108"/>
      <c r="Y966" s="108"/>
      <c r="Z966" s="108"/>
      <c r="AA966" s="108"/>
      <c r="AB966" s="108"/>
      <c r="AC966" s="108"/>
      <c r="AD966" s="108"/>
      <c r="AE966" s="108"/>
      <c r="AF966" s="108"/>
      <c r="AG966" s="108"/>
      <c r="AH966" s="108"/>
    </row>
    <row r="967" spans="7:34" x14ac:dyDescent="0.55000000000000004">
      <c r="G967" s="108"/>
      <c r="H967" s="108"/>
      <c r="I967" s="108"/>
      <c r="J967" s="108"/>
      <c r="K967" s="108"/>
      <c r="L967" s="108"/>
      <c r="M967" s="108"/>
      <c r="N967" s="108"/>
      <c r="O967" s="108"/>
      <c r="P967" s="108"/>
      <c r="Q967" s="108"/>
      <c r="R967" s="108"/>
      <c r="S967" s="108"/>
      <c r="T967" s="108"/>
      <c r="U967" s="108"/>
      <c r="V967" s="108"/>
      <c r="W967" s="108"/>
      <c r="X967" s="108"/>
      <c r="Y967" s="108"/>
      <c r="Z967" s="108"/>
      <c r="AA967" s="108"/>
      <c r="AB967" s="108"/>
      <c r="AC967" s="108"/>
      <c r="AD967" s="108"/>
      <c r="AE967" s="108"/>
      <c r="AF967" s="108"/>
      <c r="AG967" s="108"/>
      <c r="AH967" s="108"/>
    </row>
    <row r="968" spans="7:34" x14ac:dyDescent="0.55000000000000004">
      <c r="G968" s="108"/>
      <c r="H968" s="108"/>
      <c r="I968" s="108"/>
      <c r="J968" s="108"/>
      <c r="K968" s="108"/>
      <c r="L968" s="108"/>
      <c r="M968" s="108"/>
      <c r="N968" s="108"/>
      <c r="O968" s="108"/>
      <c r="P968" s="108"/>
      <c r="Q968" s="108"/>
      <c r="R968" s="108"/>
      <c r="S968" s="108"/>
      <c r="T968" s="108"/>
      <c r="U968" s="108"/>
      <c r="V968" s="108"/>
      <c r="W968" s="108"/>
      <c r="X968" s="108"/>
      <c r="Y968" s="108"/>
      <c r="Z968" s="108"/>
      <c r="AA968" s="108"/>
      <c r="AB968" s="108"/>
      <c r="AC968" s="108"/>
      <c r="AD968" s="108"/>
      <c r="AE968" s="108"/>
      <c r="AF968" s="108"/>
      <c r="AG968" s="108"/>
      <c r="AH968" s="108"/>
    </row>
    <row r="969" spans="7:34" x14ac:dyDescent="0.55000000000000004">
      <c r="G969" s="108"/>
      <c r="H969" s="108"/>
      <c r="I969" s="108"/>
      <c r="J969" s="108"/>
      <c r="K969" s="108"/>
      <c r="L969" s="108"/>
      <c r="M969" s="108"/>
      <c r="N969" s="108"/>
      <c r="O969" s="108"/>
      <c r="P969" s="108"/>
      <c r="Q969" s="108"/>
      <c r="R969" s="108"/>
      <c r="S969" s="108"/>
      <c r="T969" s="108"/>
      <c r="U969" s="108"/>
      <c r="V969" s="108"/>
      <c r="W969" s="108"/>
      <c r="X969" s="108"/>
      <c r="Y969" s="108"/>
      <c r="Z969" s="108"/>
      <c r="AA969" s="108"/>
      <c r="AB969" s="108"/>
      <c r="AC969" s="108"/>
      <c r="AD969" s="108"/>
      <c r="AE969" s="108"/>
      <c r="AF969" s="108"/>
      <c r="AG969" s="108"/>
      <c r="AH969" s="108"/>
    </row>
    <row r="970" spans="7:34" x14ac:dyDescent="0.55000000000000004">
      <c r="G970" s="108"/>
      <c r="H970" s="108"/>
      <c r="I970" s="108"/>
      <c r="J970" s="108"/>
      <c r="K970" s="108"/>
      <c r="L970" s="108"/>
      <c r="M970" s="108"/>
      <c r="N970" s="108"/>
      <c r="O970" s="108"/>
      <c r="P970" s="108"/>
      <c r="Q970" s="108"/>
      <c r="R970" s="108"/>
      <c r="S970" s="108"/>
      <c r="T970" s="108"/>
      <c r="U970" s="108"/>
      <c r="V970" s="108"/>
      <c r="W970" s="108"/>
      <c r="X970" s="108"/>
      <c r="Y970" s="108"/>
      <c r="Z970" s="108"/>
      <c r="AA970" s="108"/>
      <c r="AB970" s="108"/>
      <c r="AC970" s="108"/>
      <c r="AD970" s="108"/>
      <c r="AE970" s="108"/>
      <c r="AF970" s="108"/>
      <c r="AG970" s="108"/>
      <c r="AH970" s="108"/>
    </row>
    <row r="971" spans="7:34" x14ac:dyDescent="0.55000000000000004">
      <c r="G971" s="108"/>
      <c r="H971" s="108"/>
      <c r="I971" s="108"/>
      <c r="J971" s="108"/>
      <c r="K971" s="108"/>
      <c r="L971" s="108"/>
      <c r="M971" s="108"/>
      <c r="N971" s="108"/>
      <c r="O971" s="108"/>
      <c r="P971" s="108"/>
      <c r="Q971" s="108"/>
      <c r="R971" s="108"/>
      <c r="S971" s="108"/>
      <c r="T971" s="108"/>
      <c r="U971" s="108"/>
      <c r="V971" s="108"/>
      <c r="W971" s="108"/>
      <c r="X971" s="108"/>
      <c r="Y971" s="108"/>
      <c r="Z971" s="108"/>
      <c r="AA971" s="108"/>
      <c r="AB971" s="108"/>
      <c r="AC971" s="108"/>
      <c r="AD971" s="108"/>
      <c r="AE971" s="108"/>
      <c r="AF971" s="108"/>
      <c r="AG971" s="108"/>
      <c r="AH971" s="108"/>
    </row>
    <row r="972" spans="7:34" x14ac:dyDescent="0.55000000000000004">
      <c r="G972" s="108"/>
      <c r="H972" s="108"/>
      <c r="I972" s="108"/>
      <c r="J972" s="108"/>
      <c r="K972" s="108"/>
      <c r="L972" s="108"/>
      <c r="M972" s="108"/>
      <c r="N972" s="108"/>
      <c r="O972" s="108"/>
      <c r="P972" s="108"/>
      <c r="Q972" s="108"/>
      <c r="R972" s="108"/>
      <c r="S972" s="108"/>
      <c r="T972" s="108"/>
      <c r="U972" s="108"/>
      <c r="V972" s="108"/>
      <c r="W972" s="108"/>
      <c r="X972" s="108"/>
      <c r="Y972" s="108"/>
      <c r="Z972" s="108"/>
      <c r="AA972" s="108"/>
      <c r="AB972" s="108"/>
      <c r="AC972" s="108"/>
      <c r="AD972" s="108"/>
      <c r="AE972" s="108"/>
      <c r="AF972" s="108"/>
      <c r="AG972" s="108"/>
      <c r="AH972" s="108"/>
    </row>
    <row r="973" spans="7:34" x14ac:dyDescent="0.55000000000000004">
      <c r="G973" s="108"/>
      <c r="H973" s="108"/>
      <c r="I973" s="108"/>
      <c r="J973" s="108"/>
      <c r="K973" s="108"/>
      <c r="L973" s="108"/>
      <c r="M973" s="108"/>
      <c r="N973" s="108"/>
      <c r="O973" s="108"/>
      <c r="P973" s="108"/>
      <c r="Q973" s="108"/>
      <c r="R973" s="108"/>
      <c r="S973" s="108"/>
      <c r="T973" s="108"/>
      <c r="U973" s="108"/>
      <c r="V973" s="108"/>
      <c r="W973" s="108"/>
      <c r="X973" s="108"/>
      <c r="Y973" s="108"/>
      <c r="Z973" s="108"/>
      <c r="AA973" s="108"/>
      <c r="AB973" s="108"/>
      <c r="AC973" s="108"/>
      <c r="AD973" s="108"/>
      <c r="AE973" s="108"/>
      <c r="AF973" s="108"/>
      <c r="AG973" s="108"/>
      <c r="AH973" s="108"/>
    </row>
    <row r="974" spans="7:34" x14ac:dyDescent="0.55000000000000004">
      <c r="G974" s="108"/>
      <c r="H974" s="108"/>
      <c r="I974" s="108"/>
      <c r="J974" s="108"/>
      <c r="K974" s="108"/>
      <c r="L974" s="108"/>
      <c r="M974" s="108"/>
      <c r="N974" s="108"/>
      <c r="O974" s="108"/>
      <c r="P974" s="108"/>
      <c r="Q974" s="108"/>
      <c r="R974" s="108"/>
      <c r="S974" s="108"/>
      <c r="T974" s="108"/>
      <c r="U974" s="108"/>
      <c r="V974" s="108"/>
      <c r="W974" s="108"/>
      <c r="X974" s="108"/>
      <c r="Y974" s="108"/>
      <c r="Z974" s="108"/>
      <c r="AA974" s="108"/>
      <c r="AB974" s="108"/>
      <c r="AC974" s="108"/>
      <c r="AD974" s="108"/>
      <c r="AE974" s="108"/>
      <c r="AF974" s="108"/>
      <c r="AG974" s="108"/>
      <c r="AH974" s="108"/>
    </row>
    <row r="975" spans="7:34" x14ac:dyDescent="0.55000000000000004">
      <c r="G975" s="108"/>
      <c r="H975" s="108"/>
      <c r="I975" s="108"/>
      <c r="J975" s="108"/>
      <c r="K975" s="108"/>
      <c r="L975" s="108"/>
      <c r="M975" s="108"/>
      <c r="N975" s="108"/>
      <c r="O975" s="108"/>
      <c r="P975" s="108"/>
      <c r="Q975" s="108"/>
      <c r="R975" s="108"/>
      <c r="S975" s="108"/>
      <c r="T975" s="108"/>
      <c r="U975" s="108"/>
      <c r="V975" s="108"/>
      <c r="W975" s="108"/>
      <c r="X975" s="108"/>
      <c r="Y975" s="108"/>
      <c r="Z975" s="108"/>
      <c r="AA975" s="108"/>
      <c r="AB975" s="108"/>
      <c r="AC975" s="108"/>
      <c r="AD975" s="108"/>
      <c r="AE975" s="108"/>
      <c r="AF975" s="108"/>
      <c r="AG975" s="108"/>
      <c r="AH975" s="108"/>
    </row>
    <row r="976" spans="7:34" x14ac:dyDescent="0.55000000000000004">
      <c r="G976" s="108"/>
      <c r="H976" s="108"/>
      <c r="I976" s="108"/>
      <c r="J976" s="108"/>
      <c r="K976" s="108"/>
      <c r="L976" s="108"/>
      <c r="M976" s="108"/>
      <c r="N976" s="108"/>
      <c r="O976" s="108"/>
      <c r="P976" s="108"/>
      <c r="Q976" s="108"/>
      <c r="R976" s="108"/>
      <c r="S976" s="108"/>
      <c r="T976" s="108"/>
      <c r="U976" s="108"/>
      <c r="V976" s="108"/>
      <c r="W976" s="108"/>
      <c r="X976" s="108"/>
      <c r="Y976" s="108"/>
      <c r="Z976" s="108"/>
      <c r="AA976" s="108"/>
      <c r="AB976" s="108"/>
      <c r="AC976" s="108"/>
      <c r="AD976" s="108"/>
      <c r="AE976" s="108"/>
      <c r="AF976" s="108"/>
      <c r="AG976" s="108"/>
      <c r="AH976" s="108"/>
    </row>
    <row r="977" spans="7:34" x14ac:dyDescent="0.55000000000000004">
      <c r="G977" s="108"/>
      <c r="H977" s="108"/>
      <c r="I977" s="108"/>
      <c r="J977" s="108"/>
      <c r="K977" s="108"/>
      <c r="L977" s="108"/>
      <c r="M977" s="108"/>
      <c r="N977" s="108"/>
      <c r="O977" s="108"/>
      <c r="P977" s="108"/>
      <c r="Q977" s="108"/>
      <c r="R977" s="108"/>
      <c r="S977" s="108"/>
      <c r="T977" s="108"/>
      <c r="U977" s="108"/>
      <c r="V977" s="108"/>
      <c r="W977" s="108"/>
      <c r="X977" s="108"/>
      <c r="Y977" s="108"/>
      <c r="Z977" s="108"/>
      <c r="AA977" s="108"/>
      <c r="AB977" s="108"/>
      <c r="AC977" s="108"/>
      <c r="AD977" s="108"/>
      <c r="AE977" s="108"/>
      <c r="AF977" s="108"/>
      <c r="AG977" s="108"/>
      <c r="AH977" s="108"/>
    </row>
    <row r="978" spans="7:34" x14ac:dyDescent="0.55000000000000004">
      <c r="G978" s="108"/>
      <c r="H978" s="108"/>
      <c r="I978" s="108"/>
      <c r="J978" s="108"/>
      <c r="K978" s="108"/>
      <c r="L978" s="108"/>
      <c r="M978" s="108"/>
      <c r="N978" s="108"/>
      <c r="O978" s="108"/>
      <c r="P978" s="108"/>
      <c r="Q978" s="108"/>
      <c r="R978" s="108"/>
      <c r="S978" s="108"/>
      <c r="T978" s="108"/>
      <c r="U978" s="108"/>
      <c r="V978" s="108"/>
      <c r="W978" s="108"/>
      <c r="X978" s="108"/>
      <c r="Y978" s="108"/>
      <c r="Z978" s="108"/>
      <c r="AA978" s="108"/>
      <c r="AB978" s="108"/>
      <c r="AC978" s="108"/>
      <c r="AD978" s="108"/>
      <c r="AE978" s="108"/>
      <c r="AF978" s="108"/>
      <c r="AG978" s="108"/>
      <c r="AH978" s="108"/>
    </row>
    <row r="979" spans="7:34" x14ac:dyDescent="0.55000000000000004">
      <c r="G979" s="108"/>
      <c r="H979" s="108"/>
      <c r="I979" s="108"/>
      <c r="J979" s="108"/>
      <c r="K979" s="108"/>
      <c r="L979" s="108"/>
      <c r="M979" s="108"/>
      <c r="N979" s="108"/>
      <c r="O979" s="108"/>
      <c r="P979" s="108"/>
      <c r="Q979" s="108"/>
      <c r="R979" s="108"/>
      <c r="S979" s="108"/>
      <c r="T979" s="108"/>
      <c r="U979" s="108"/>
      <c r="V979" s="108"/>
      <c r="W979" s="108"/>
      <c r="X979" s="108"/>
      <c r="Y979" s="108"/>
      <c r="Z979" s="108"/>
      <c r="AA979" s="108"/>
      <c r="AB979" s="108"/>
      <c r="AC979" s="108"/>
      <c r="AD979" s="108"/>
      <c r="AE979" s="108"/>
      <c r="AF979" s="108"/>
      <c r="AG979" s="108"/>
      <c r="AH979" s="108"/>
    </row>
    <row r="980" spans="7:34" x14ac:dyDescent="0.55000000000000004">
      <c r="G980" s="108"/>
      <c r="H980" s="108"/>
      <c r="I980" s="108"/>
      <c r="J980" s="108"/>
      <c r="K980" s="108"/>
      <c r="L980" s="108"/>
      <c r="M980" s="108"/>
      <c r="N980" s="108"/>
      <c r="O980" s="108"/>
      <c r="P980" s="108"/>
      <c r="Q980" s="108"/>
      <c r="R980" s="108"/>
      <c r="S980" s="108"/>
      <c r="T980" s="108"/>
      <c r="U980" s="108"/>
      <c r="V980" s="108"/>
      <c r="W980" s="108"/>
      <c r="X980" s="108"/>
      <c r="Y980" s="108"/>
      <c r="Z980" s="108"/>
      <c r="AA980" s="108"/>
      <c r="AB980" s="108"/>
      <c r="AC980" s="108"/>
      <c r="AD980" s="108"/>
      <c r="AE980" s="108"/>
      <c r="AF980" s="108"/>
      <c r="AG980" s="108"/>
      <c r="AH980" s="108"/>
    </row>
    <row r="981" spans="7:34" x14ac:dyDescent="0.55000000000000004">
      <c r="G981" s="108"/>
      <c r="H981" s="108"/>
      <c r="I981" s="108"/>
      <c r="J981" s="108"/>
      <c r="K981" s="108"/>
      <c r="L981" s="108"/>
      <c r="M981" s="108"/>
      <c r="N981" s="108"/>
      <c r="O981" s="108"/>
      <c r="P981" s="108"/>
      <c r="Q981" s="108"/>
      <c r="R981" s="108"/>
      <c r="S981" s="108"/>
      <c r="T981" s="108"/>
      <c r="U981" s="108"/>
      <c r="V981" s="108"/>
      <c r="W981" s="108"/>
      <c r="X981" s="108"/>
      <c r="Y981" s="108"/>
      <c r="Z981" s="108"/>
      <c r="AA981" s="108"/>
      <c r="AB981" s="108"/>
      <c r="AC981" s="108"/>
      <c r="AD981" s="108"/>
      <c r="AE981" s="108"/>
      <c r="AF981" s="108"/>
      <c r="AG981" s="108"/>
      <c r="AH981" s="108"/>
    </row>
    <row r="982" spans="7:34" x14ac:dyDescent="0.55000000000000004">
      <c r="G982" s="108"/>
      <c r="H982" s="108"/>
      <c r="I982" s="108"/>
      <c r="J982" s="108"/>
      <c r="K982" s="108"/>
      <c r="L982" s="108"/>
      <c r="M982" s="108"/>
      <c r="N982" s="108"/>
      <c r="O982" s="108"/>
      <c r="P982" s="108"/>
      <c r="Q982" s="108"/>
      <c r="R982" s="108"/>
      <c r="S982" s="108"/>
      <c r="T982" s="108"/>
      <c r="U982" s="108"/>
      <c r="V982" s="108"/>
      <c r="W982" s="108"/>
      <c r="X982" s="108"/>
      <c r="Y982" s="108"/>
      <c r="Z982" s="108"/>
      <c r="AA982" s="108"/>
      <c r="AB982" s="108"/>
      <c r="AC982" s="108"/>
      <c r="AD982" s="108"/>
      <c r="AE982" s="108"/>
      <c r="AF982" s="108"/>
      <c r="AG982" s="108"/>
      <c r="AH982" s="108"/>
    </row>
    <row r="983" spans="7:34" x14ac:dyDescent="0.55000000000000004">
      <c r="G983" s="108"/>
      <c r="H983" s="108"/>
      <c r="I983" s="108"/>
      <c r="J983" s="108"/>
      <c r="K983" s="108"/>
      <c r="L983" s="108"/>
      <c r="M983" s="108"/>
      <c r="N983" s="108"/>
      <c r="O983" s="108"/>
      <c r="P983" s="108"/>
      <c r="Q983" s="108"/>
      <c r="R983" s="108"/>
      <c r="S983" s="108"/>
      <c r="T983" s="108"/>
      <c r="U983" s="108"/>
      <c r="V983" s="108"/>
      <c r="W983" s="108"/>
      <c r="X983" s="108"/>
      <c r="Y983" s="108"/>
      <c r="Z983" s="108"/>
      <c r="AA983" s="108"/>
      <c r="AB983" s="108"/>
      <c r="AC983" s="108"/>
      <c r="AD983" s="108"/>
      <c r="AE983" s="108"/>
      <c r="AF983" s="108"/>
      <c r="AG983" s="108"/>
      <c r="AH983" s="108"/>
    </row>
    <row r="984" spans="7:34" x14ac:dyDescent="0.55000000000000004">
      <c r="G984" s="108"/>
      <c r="H984" s="108"/>
      <c r="I984" s="108"/>
      <c r="J984" s="108"/>
      <c r="K984" s="108"/>
      <c r="L984" s="108"/>
      <c r="M984" s="108"/>
      <c r="N984" s="108"/>
      <c r="O984" s="108"/>
      <c r="P984" s="108"/>
      <c r="Q984" s="108"/>
      <c r="R984" s="108"/>
      <c r="S984" s="108"/>
      <c r="T984" s="108"/>
      <c r="U984" s="108"/>
      <c r="V984" s="108"/>
      <c r="W984" s="108"/>
      <c r="X984" s="108"/>
      <c r="Y984" s="108"/>
      <c r="Z984" s="108"/>
      <c r="AA984" s="108"/>
      <c r="AB984" s="108"/>
      <c r="AC984" s="108"/>
      <c r="AD984" s="108"/>
      <c r="AE984" s="108"/>
      <c r="AF984" s="108"/>
      <c r="AG984" s="108"/>
      <c r="AH984" s="108"/>
    </row>
    <row r="985" spans="7:34" x14ac:dyDescent="0.55000000000000004">
      <c r="G985" s="108"/>
      <c r="H985" s="108"/>
      <c r="I985" s="108"/>
      <c r="J985" s="108"/>
      <c r="K985" s="108"/>
      <c r="L985" s="108"/>
      <c r="M985" s="108"/>
      <c r="N985" s="108"/>
      <c r="O985" s="108"/>
      <c r="P985" s="108"/>
      <c r="Q985" s="108"/>
      <c r="R985" s="108"/>
      <c r="S985" s="108"/>
      <c r="T985" s="108"/>
      <c r="U985" s="108"/>
      <c r="V985" s="108"/>
      <c r="W985" s="108"/>
      <c r="X985" s="108"/>
      <c r="Y985" s="108"/>
      <c r="Z985" s="108"/>
      <c r="AA985" s="108"/>
      <c r="AB985" s="108"/>
      <c r="AC985" s="108"/>
      <c r="AD985" s="108"/>
      <c r="AE985" s="108"/>
      <c r="AF985" s="108"/>
      <c r="AG985" s="108"/>
      <c r="AH985" s="108"/>
    </row>
    <row r="986" spans="7:34" x14ac:dyDescent="0.55000000000000004">
      <c r="G986" s="108"/>
      <c r="H986" s="108"/>
      <c r="I986" s="108"/>
      <c r="J986" s="108"/>
      <c r="K986" s="108"/>
      <c r="L986" s="108"/>
      <c r="M986" s="108"/>
      <c r="N986" s="108"/>
      <c r="O986" s="108"/>
      <c r="P986" s="108"/>
      <c r="Q986" s="108"/>
      <c r="R986" s="108"/>
      <c r="S986" s="108"/>
      <c r="T986" s="108"/>
      <c r="U986" s="108"/>
      <c r="V986" s="108"/>
      <c r="W986" s="108"/>
      <c r="X986" s="108"/>
      <c r="Y986" s="108"/>
      <c r="Z986" s="108"/>
      <c r="AA986" s="108"/>
      <c r="AB986" s="108"/>
      <c r="AC986" s="108"/>
      <c r="AD986" s="108"/>
      <c r="AE986" s="108"/>
      <c r="AF986" s="108"/>
      <c r="AG986" s="108"/>
      <c r="AH986" s="108"/>
    </row>
    <row r="987" spans="7:34" x14ac:dyDescent="0.55000000000000004">
      <c r="G987" s="108"/>
      <c r="H987" s="108"/>
      <c r="I987" s="108"/>
      <c r="J987" s="108"/>
      <c r="K987" s="108"/>
      <c r="L987" s="108"/>
      <c r="M987" s="108"/>
      <c r="N987" s="108"/>
      <c r="O987" s="108"/>
      <c r="P987" s="108"/>
      <c r="Q987" s="108"/>
      <c r="R987" s="108"/>
      <c r="S987" s="108"/>
      <c r="T987" s="108"/>
      <c r="U987" s="108"/>
      <c r="V987" s="108"/>
      <c r="W987" s="108"/>
      <c r="X987" s="108"/>
      <c r="Y987" s="108"/>
      <c r="Z987" s="108"/>
      <c r="AA987" s="108"/>
      <c r="AB987" s="108"/>
      <c r="AC987" s="108"/>
      <c r="AD987" s="108"/>
      <c r="AE987" s="108"/>
      <c r="AF987" s="108"/>
      <c r="AG987" s="108"/>
      <c r="AH987" s="108"/>
    </row>
    <row r="988" spans="7:34" x14ac:dyDescent="0.55000000000000004">
      <c r="G988" s="108"/>
      <c r="H988" s="108"/>
      <c r="I988" s="108"/>
      <c r="J988" s="108"/>
      <c r="K988" s="108"/>
      <c r="L988" s="108"/>
      <c r="M988" s="108"/>
      <c r="N988" s="108"/>
      <c r="O988" s="108"/>
      <c r="P988" s="108"/>
      <c r="Q988" s="108"/>
      <c r="R988" s="108"/>
      <c r="S988" s="108"/>
      <c r="T988" s="108"/>
      <c r="U988" s="108"/>
      <c r="V988" s="108"/>
      <c r="W988" s="108"/>
      <c r="X988" s="108"/>
      <c r="Y988" s="108"/>
      <c r="Z988" s="108"/>
      <c r="AA988" s="108"/>
      <c r="AB988" s="108"/>
      <c r="AC988" s="108"/>
      <c r="AD988" s="108"/>
      <c r="AE988" s="108"/>
      <c r="AF988" s="108"/>
      <c r="AG988" s="108"/>
      <c r="AH988" s="108"/>
    </row>
    <row r="989" spans="7:34" x14ac:dyDescent="0.55000000000000004">
      <c r="G989" s="108"/>
      <c r="H989" s="108"/>
      <c r="I989" s="108"/>
      <c r="J989" s="108"/>
      <c r="K989" s="108"/>
      <c r="L989" s="108"/>
      <c r="M989" s="108"/>
      <c r="N989" s="108"/>
      <c r="O989" s="108"/>
      <c r="P989" s="108"/>
      <c r="Q989" s="108"/>
      <c r="R989" s="108"/>
      <c r="S989" s="108"/>
      <c r="T989" s="108"/>
      <c r="U989" s="108"/>
      <c r="V989" s="108"/>
      <c r="W989" s="108"/>
      <c r="X989" s="108"/>
      <c r="Y989" s="108"/>
      <c r="Z989" s="108"/>
      <c r="AA989" s="108"/>
      <c r="AB989" s="108"/>
      <c r="AC989" s="108"/>
      <c r="AD989" s="108"/>
      <c r="AE989" s="108"/>
      <c r="AF989" s="108"/>
      <c r="AG989" s="108"/>
      <c r="AH989" s="108"/>
    </row>
    <row r="990" spans="7:34" x14ac:dyDescent="0.55000000000000004">
      <c r="G990" s="108"/>
      <c r="H990" s="108"/>
      <c r="I990" s="108"/>
      <c r="J990" s="108"/>
      <c r="K990" s="108"/>
      <c r="L990" s="108"/>
      <c r="M990" s="108"/>
      <c r="N990" s="108"/>
      <c r="O990" s="108"/>
      <c r="P990" s="108"/>
      <c r="Q990" s="108"/>
      <c r="R990" s="108"/>
      <c r="S990" s="108"/>
      <c r="T990" s="108"/>
      <c r="U990" s="108"/>
      <c r="V990" s="108"/>
      <c r="W990" s="108"/>
      <c r="X990" s="108"/>
      <c r="Y990" s="108"/>
      <c r="Z990" s="108"/>
      <c r="AA990" s="108"/>
      <c r="AB990" s="108"/>
      <c r="AC990" s="108"/>
      <c r="AD990" s="108"/>
      <c r="AE990" s="108"/>
      <c r="AF990" s="108"/>
      <c r="AG990" s="108"/>
      <c r="AH990" s="108"/>
    </row>
    <row r="991" spans="7:34" x14ac:dyDescent="0.55000000000000004">
      <c r="G991" s="108"/>
      <c r="H991" s="108"/>
      <c r="I991" s="108"/>
      <c r="J991" s="108"/>
      <c r="K991" s="108"/>
      <c r="L991" s="108"/>
      <c r="M991" s="108"/>
      <c r="N991" s="108"/>
      <c r="O991" s="108"/>
      <c r="P991" s="108"/>
      <c r="Q991" s="108"/>
      <c r="R991" s="108"/>
      <c r="S991" s="108"/>
      <c r="T991" s="108"/>
      <c r="U991" s="108"/>
      <c r="V991" s="108"/>
      <c r="W991" s="108"/>
      <c r="X991" s="108"/>
      <c r="Y991" s="108"/>
      <c r="Z991" s="108"/>
      <c r="AA991" s="108"/>
      <c r="AB991" s="108"/>
      <c r="AC991" s="108"/>
      <c r="AD991" s="108"/>
      <c r="AE991" s="108"/>
      <c r="AF991" s="108"/>
      <c r="AG991" s="108"/>
      <c r="AH991" s="108"/>
    </row>
    <row r="992" spans="7:34" x14ac:dyDescent="0.55000000000000004">
      <c r="G992" s="108"/>
      <c r="H992" s="108"/>
      <c r="I992" s="108"/>
      <c r="J992" s="108"/>
      <c r="K992" s="108"/>
      <c r="L992" s="108"/>
      <c r="M992" s="108"/>
      <c r="N992" s="108"/>
      <c r="O992" s="108"/>
      <c r="P992" s="108"/>
      <c r="Q992" s="108"/>
      <c r="R992" s="108"/>
      <c r="S992" s="108"/>
      <c r="T992" s="108"/>
      <c r="U992" s="108"/>
      <c r="V992" s="108"/>
      <c r="W992" s="108"/>
      <c r="X992" s="108"/>
      <c r="Y992" s="108"/>
      <c r="Z992" s="108"/>
      <c r="AA992" s="108"/>
      <c r="AB992" s="108"/>
      <c r="AC992" s="108"/>
      <c r="AD992" s="108"/>
      <c r="AE992" s="108"/>
      <c r="AF992" s="108"/>
      <c r="AG992" s="108"/>
      <c r="AH992" s="108"/>
    </row>
    <row r="993" spans="7:34" x14ac:dyDescent="0.55000000000000004">
      <c r="G993" s="108"/>
      <c r="H993" s="108"/>
      <c r="I993" s="108"/>
      <c r="J993" s="108"/>
      <c r="K993" s="108"/>
      <c r="L993" s="108"/>
      <c r="M993" s="108"/>
      <c r="N993" s="108"/>
      <c r="O993" s="108"/>
      <c r="P993" s="108"/>
      <c r="Q993" s="108"/>
      <c r="R993" s="108"/>
      <c r="S993" s="108"/>
      <c r="T993" s="108"/>
      <c r="U993" s="108"/>
      <c r="V993" s="108"/>
      <c r="W993" s="108"/>
      <c r="X993" s="108"/>
      <c r="Y993" s="108"/>
      <c r="Z993" s="108"/>
      <c r="AA993" s="108"/>
      <c r="AB993" s="108"/>
      <c r="AC993" s="108"/>
      <c r="AD993" s="108"/>
      <c r="AE993" s="108"/>
      <c r="AF993" s="108"/>
      <c r="AG993" s="108"/>
      <c r="AH993" s="108"/>
    </row>
    <row r="994" spans="7:34" x14ac:dyDescent="0.55000000000000004">
      <c r="G994" s="108"/>
      <c r="H994" s="108"/>
      <c r="I994" s="108"/>
      <c r="J994" s="108"/>
      <c r="K994" s="108"/>
      <c r="L994" s="108"/>
      <c r="M994" s="108"/>
      <c r="N994" s="108"/>
      <c r="O994" s="108"/>
      <c r="P994" s="108"/>
      <c r="Q994" s="108"/>
      <c r="R994" s="108"/>
      <c r="S994" s="108"/>
      <c r="T994" s="108"/>
      <c r="U994" s="108"/>
      <c r="V994" s="108"/>
      <c r="W994" s="108"/>
      <c r="X994" s="108"/>
      <c r="Y994" s="108"/>
      <c r="Z994" s="108"/>
      <c r="AA994" s="108"/>
      <c r="AB994" s="108"/>
      <c r="AC994" s="108"/>
      <c r="AD994" s="108"/>
      <c r="AE994" s="108"/>
      <c r="AF994" s="108"/>
      <c r="AG994" s="108"/>
      <c r="AH994" s="108"/>
    </row>
    <row r="995" spans="7:34" x14ac:dyDescent="0.55000000000000004">
      <c r="G995" s="108"/>
      <c r="H995" s="108"/>
      <c r="I995" s="108"/>
      <c r="J995" s="108"/>
      <c r="K995" s="108"/>
      <c r="L995" s="108"/>
      <c r="M995" s="108"/>
      <c r="N995" s="108"/>
      <c r="O995" s="108"/>
      <c r="P995" s="108"/>
      <c r="Q995" s="108"/>
      <c r="R995" s="108"/>
      <c r="S995" s="108"/>
      <c r="T995" s="108"/>
      <c r="U995" s="108"/>
      <c r="V995" s="108"/>
      <c r="W995" s="108"/>
      <c r="X995" s="108"/>
      <c r="Y995" s="108"/>
      <c r="Z995" s="108"/>
      <c r="AA995" s="108"/>
      <c r="AB995" s="108"/>
      <c r="AC995" s="108"/>
      <c r="AD995" s="108"/>
      <c r="AE995" s="108"/>
      <c r="AF995" s="108"/>
      <c r="AG995" s="108"/>
      <c r="AH995" s="108"/>
    </row>
    <row r="996" spans="7:34" x14ac:dyDescent="0.55000000000000004">
      <c r="G996" s="108"/>
      <c r="H996" s="108"/>
      <c r="I996" s="108"/>
      <c r="J996" s="108"/>
      <c r="K996" s="108"/>
      <c r="L996" s="108"/>
      <c r="M996" s="108"/>
      <c r="N996" s="108"/>
      <c r="O996" s="108"/>
      <c r="P996" s="108"/>
      <c r="Q996" s="108"/>
      <c r="R996" s="108"/>
      <c r="S996" s="108"/>
      <c r="T996" s="108"/>
      <c r="U996" s="108"/>
      <c r="V996" s="108"/>
      <c r="W996" s="108"/>
      <c r="X996" s="108"/>
      <c r="Y996" s="108"/>
      <c r="Z996" s="108"/>
      <c r="AA996" s="108"/>
      <c r="AB996" s="108"/>
      <c r="AC996" s="108"/>
      <c r="AD996" s="108"/>
      <c r="AE996" s="108"/>
      <c r="AF996" s="108"/>
      <c r="AG996" s="108"/>
      <c r="AH996" s="108"/>
    </row>
    <row r="997" spans="7:34" x14ac:dyDescent="0.55000000000000004">
      <c r="G997" s="108"/>
      <c r="H997" s="108"/>
      <c r="I997" s="108"/>
      <c r="J997" s="108"/>
      <c r="K997" s="108"/>
      <c r="L997" s="108"/>
      <c r="M997" s="108"/>
      <c r="N997" s="108"/>
      <c r="O997" s="108"/>
      <c r="P997" s="108"/>
      <c r="Q997" s="108"/>
      <c r="R997" s="108"/>
      <c r="S997" s="108"/>
      <c r="T997" s="108"/>
      <c r="U997" s="108"/>
      <c r="V997" s="108"/>
      <c r="W997" s="108"/>
      <c r="X997" s="108"/>
      <c r="Y997" s="108"/>
      <c r="Z997" s="108"/>
      <c r="AA997" s="108"/>
      <c r="AB997" s="108"/>
      <c r="AC997" s="108"/>
      <c r="AD997" s="108"/>
      <c r="AE997" s="108"/>
      <c r="AF997" s="108"/>
      <c r="AG997" s="108"/>
      <c r="AH997" s="108"/>
    </row>
    <row r="998" spans="7:34" x14ac:dyDescent="0.55000000000000004">
      <c r="G998" s="108"/>
      <c r="H998" s="108"/>
      <c r="I998" s="108"/>
      <c r="J998" s="108"/>
      <c r="K998" s="108"/>
      <c r="L998" s="108"/>
      <c r="M998" s="108"/>
      <c r="N998" s="108"/>
      <c r="O998" s="108"/>
      <c r="P998" s="108"/>
      <c r="Q998" s="108"/>
      <c r="R998" s="108"/>
      <c r="S998" s="108"/>
      <c r="T998" s="108"/>
      <c r="U998" s="108"/>
      <c r="V998" s="108"/>
      <c r="W998" s="108"/>
      <c r="X998" s="108"/>
      <c r="Y998" s="108"/>
      <c r="Z998" s="108"/>
      <c r="AA998" s="108"/>
      <c r="AB998" s="108"/>
      <c r="AC998" s="108"/>
      <c r="AD998" s="108"/>
      <c r="AE998" s="108"/>
      <c r="AF998" s="108"/>
      <c r="AG998" s="108"/>
      <c r="AH998" s="108"/>
    </row>
    <row r="999" spans="7:34" x14ac:dyDescent="0.55000000000000004">
      <c r="G999" s="108"/>
      <c r="H999" s="108"/>
      <c r="I999" s="108"/>
      <c r="J999" s="108"/>
      <c r="K999" s="108"/>
      <c r="L999" s="108"/>
      <c r="M999" s="108"/>
      <c r="N999" s="108"/>
      <c r="O999" s="108"/>
      <c r="P999" s="108"/>
      <c r="Q999" s="108"/>
      <c r="R999" s="108"/>
      <c r="S999" s="108"/>
      <c r="T999" s="108"/>
      <c r="U999" s="108"/>
      <c r="V999" s="108"/>
      <c r="W999" s="108"/>
      <c r="X999" s="108"/>
      <c r="Y999" s="108"/>
      <c r="Z999" s="108"/>
      <c r="AA999" s="108"/>
      <c r="AB999" s="108"/>
      <c r="AC999" s="108"/>
      <c r="AD999" s="108"/>
      <c r="AE999" s="108"/>
      <c r="AF999" s="108"/>
      <c r="AG999" s="108"/>
      <c r="AH999" s="108"/>
    </row>
    <row r="1000" spans="7:34" x14ac:dyDescent="0.55000000000000004">
      <c r="G1000" s="108"/>
      <c r="H1000" s="108"/>
      <c r="I1000" s="108"/>
      <c r="J1000" s="108"/>
      <c r="K1000" s="108"/>
      <c r="L1000" s="108"/>
      <c r="M1000" s="108"/>
      <c r="N1000" s="108"/>
      <c r="O1000" s="108"/>
      <c r="P1000" s="108"/>
      <c r="Q1000" s="108"/>
      <c r="R1000" s="108"/>
      <c r="S1000" s="108"/>
      <c r="T1000" s="108"/>
      <c r="U1000" s="108"/>
      <c r="V1000" s="108"/>
      <c r="W1000" s="108"/>
      <c r="X1000" s="108"/>
      <c r="Y1000" s="108"/>
      <c r="Z1000" s="108"/>
      <c r="AA1000" s="108"/>
      <c r="AB1000" s="108"/>
      <c r="AC1000" s="108"/>
      <c r="AD1000" s="108"/>
      <c r="AE1000" s="108"/>
      <c r="AF1000" s="108"/>
      <c r="AG1000" s="108"/>
      <c r="AH1000" s="108"/>
    </row>
    <row r="1001" spans="7:34" x14ac:dyDescent="0.55000000000000004">
      <c r="G1001" s="108"/>
      <c r="H1001" s="108"/>
      <c r="I1001" s="108"/>
      <c r="J1001" s="108"/>
      <c r="K1001" s="108"/>
      <c r="L1001" s="108"/>
      <c r="M1001" s="108"/>
      <c r="N1001" s="108"/>
      <c r="O1001" s="108"/>
      <c r="P1001" s="108"/>
      <c r="Q1001" s="108"/>
      <c r="R1001" s="108"/>
      <c r="S1001" s="108"/>
      <c r="T1001" s="108"/>
      <c r="U1001" s="108"/>
      <c r="V1001" s="108"/>
      <c r="W1001" s="108"/>
      <c r="X1001" s="108"/>
      <c r="Y1001" s="108"/>
      <c r="Z1001" s="108"/>
      <c r="AA1001" s="108"/>
      <c r="AB1001" s="108"/>
      <c r="AC1001" s="108"/>
      <c r="AD1001" s="108"/>
      <c r="AE1001" s="108"/>
      <c r="AF1001" s="108"/>
      <c r="AG1001" s="108"/>
      <c r="AH1001" s="108"/>
    </row>
    <row r="1002" spans="7:34" x14ac:dyDescent="0.55000000000000004">
      <c r="G1002" s="108"/>
      <c r="H1002" s="108"/>
      <c r="I1002" s="108"/>
      <c r="J1002" s="108"/>
      <c r="K1002" s="108"/>
      <c r="L1002" s="108"/>
      <c r="M1002" s="108"/>
      <c r="N1002" s="108"/>
      <c r="O1002" s="108"/>
      <c r="P1002" s="108"/>
      <c r="Q1002" s="108"/>
      <c r="R1002" s="108"/>
      <c r="S1002" s="108"/>
      <c r="T1002" s="108"/>
      <c r="U1002" s="108"/>
      <c r="V1002" s="108"/>
      <c r="W1002" s="108"/>
      <c r="X1002" s="108"/>
      <c r="Y1002" s="108"/>
      <c r="Z1002" s="108"/>
      <c r="AA1002" s="108"/>
      <c r="AB1002" s="108"/>
      <c r="AC1002" s="108"/>
      <c r="AD1002" s="108"/>
      <c r="AE1002" s="108"/>
      <c r="AF1002" s="108"/>
      <c r="AG1002" s="108"/>
      <c r="AH1002" s="108"/>
    </row>
    <row r="1003" spans="7:34" x14ac:dyDescent="0.55000000000000004">
      <c r="G1003" s="108"/>
      <c r="H1003" s="108"/>
      <c r="I1003" s="108"/>
      <c r="J1003" s="108"/>
      <c r="K1003" s="108"/>
      <c r="L1003" s="108"/>
      <c r="M1003" s="108"/>
      <c r="N1003" s="108"/>
      <c r="O1003" s="108"/>
      <c r="P1003" s="108"/>
      <c r="Q1003" s="108"/>
      <c r="R1003" s="108"/>
      <c r="S1003" s="108"/>
      <c r="T1003" s="108"/>
      <c r="U1003" s="108"/>
      <c r="V1003" s="108"/>
      <c r="W1003" s="108"/>
      <c r="X1003" s="108"/>
      <c r="Y1003" s="108"/>
      <c r="Z1003" s="108"/>
      <c r="AA1003" s="108"/>
      <c r="AB1003" s="108"/>
      <c r="AC1003" s="108"/>
      <c r="AD1003" s="108"/>
      <c r="AE1003" s="108"/>
      <c r="AF1003" s="108"/>
      <c r="AG1003" s="108"/>
      <c r="AH1003" s="108"/>
    </row>
    <row r="1004" spans="7:34" x14ac:dyDescent="0.55000000000000004">
      <c r="G1004" s="108"/>
      <c r="H1004" s="108"/>
      <c r="I1004" s="108"/>
      <c r="J1004" s="108"/>
      <c r="K1004" s="108"/>
      <c r="L1004" s="108"/>
      <c r="M1004" s="108"/>
      <c r="N1004" s="108"/>
      <c r="O1004" s="108"/>
      <c r="P1004" s="108"/>
      <c r="Q1004" s="108"/>
      <c r="R1004" s="108"/>
      <c r="S1004" s="108"/>
      <c r="T1004" s="108"/>
      <c r="U1004" s="108"/>
      <c r="V1004" s="108"/>
      <c r="W1004" s="108"/>
      <c r="X1004" s="108"/>
      <c r="Y1004" s="108"/>
      <c r="Z1004" s="108"/>
      <c r="AA1004" s="108"/>
      <c r="AB1004" s="108"/>
      <c r="AC1004" s="108"/>
      <c r="AD1004" s="108"/>
      <c r="AE1004" s="108"/>
      <c r="AF1004" s="108"/>
      <c r="AG1004" s="108"/>
      <c r="AH1004" s="108"/>
    </row>
    <row r="1005" spans="7:34" x14ac:dyDescent="0.55000000000000004">
      <c r="G1005" s="108"/>
      <c r="H1005" s="108"/>
      <c r="I1005" s="108"/>
      <c r="J1005" s="108"/>
      <c r="K1005" s="108"/>
      <c r="L1005" s="108"/>
      <c r="M1005" s="108"/>
      <c r="N1005" s="108"/>
      <c r="O1005" s="108"/>
      <c r="P1005" s="108"/>
      <c r="Q1005" s="108"/>
      <c r="R1005" s="108"/>
      <c r="S1005" s="108"/>
      <c r="T1005" s="108"/>
      <c r="U1005" s="108"/>
      <c r="V1005" s="108"/>
      <c r="W1005" s="108"/>
      <c r="X1005" s="108"/>
      <c r="Y1005" s="108"/>
      <c r="Z1005" s="108"/>
      <c r="AA1005" s="108"/>
      <c r="AB1005" s="108"/>
      <c r="AC1005" s="108"/>
      <c r="AD1005" s="108"/>
      <c r="AE1005" s="108"/>
      <c r="AF1005" s="108"/>
      <c r="AG1005" s="108"/>
      <c r="AH1005" s="108"/>
    </row>
    <row r="1006" spans="7:34" x14ac:dyDescent="0.55000000000000004">
      <c r="G1006" s="108"/>
      <c r="H1006" s="108"/>
      <c r="I1006" s="108"/>
      <c r="J1006" s="108"/>
      <c r="K1006" s="108"/>
      <c r="L1006" s="108"/>
      <c r="M1006" s="108"/>
      <c r="N1006" s="108"/>
      <c r="O1006" s="108"/>
      <c r="P1006" s="108"/>
      <c r="Q1006" s="108"/>
      <c r="R1006" s="108"/>
      <c r="S1006" s="108"/>
      <c r="T1006" s="108"/>
      <c r="U1006" s="108"/>
      <c r="V1006" s="108"/>
      <c r="W1006" s="108"/>
      <c r="X1006" s="108"/>
      <c r="Y1006" s="108"/>
      <c r="Z1006" s="108"/>
      <c r="AA1006" s="108"/>
      <c r="AB1006" s="108"/>
      <c r="AC1006" s="108"/>
      <c r="AD1006" s="108"/>
      <c r="AE1006" s="108"/>
      <c r="AF1006" s="108"/>
      <c r="AG1006" s="108"/>
      <c r="AH1006" s="108"/>
    </row>
    <row r="1007" spans="7:34" x14ac:dyDescent="0.55000000000000004">
      <c r="G1007" s="108"/>
      <c r="H1007" s="108"/>
      <c r="I1007" s="108"/>
      <c r="J1007" s="108"/>
      <c r="K1007" s="108"/>
      <c r="L1007" s="108"/>
      <c r="M1007" s="108"/>
      <c r="N1007" s="108"/>
      <c r="O1007" s="108"/>
      <c r="P1007" s="108"/>
      <c r="Q1007" s="108"/>
      <c r="R1007" s="108"/>
      <c r="S1007" s="108"/>
      <c r="T1007" s="108"/>
      <c r="U1007" s="108"/>
      <c r="V1007" s="108"/>
      <c r="W1007" s="108"/>
      <c r="X1007" s="108"/>
      <c r="Y1007" s="108"/>
      <c r="Z1007" s="108"/>
      <c r="AA1007" s="108"/>
      <c r="AB1007" s="108"/>
      <c r="AC1007" s="108"/>
      <c r="AD1007" s="108"/>
      <c r="AE1007" s="108"/>
      <c r="AF1007" s="108"/>
      <c r="AG1007" s="108"/>
      <c r="AH1007" s="108"/>
    </row>
    <row r="1008" spans="7:34" x14ac:dyDescent="0.55000000000000004">
      <c r="G1008" s="108"/>
      <c r="H1008" s="108"/>
      <c r="I1008" s="108"/>
      <c r="J1008" s="108"/>
      <c r="K1008" s="108"/>
      <c r="L1008" s="108"/>
      <c r="M1008" s="108"/>
      <c r="N1008" s="108"/>
      <c r="O1008" s="108"/>
      <c r="P1008" s="108"/>
      <c r="Q1008" s="108"/>
      <c r="R1008" s="108"/>
      <c r="S1008" s="108"/>
      <c r="T1008" s="108"/>
      <c r="U1008" s="108"/>
      <c r="V1008" s="108"/>
      <c r="W1008" s="108"/>
      <c r="X1008" s="108"/>
      <c r="Y1008" s="108"/>
      <c r="Z1008" s="108"/>
      <c r="AA1008" s="108"/>
      <c r="AB1008" s="108"/>
      <c r="AC1008" s="108"/>
      <c r="AD1008" s="108"/>
      <c r="AE1008" s="108"/>
      <c r="AF1008" s="108"/>
      <c r="AG1008" s="108"/>
      <c r="AH1008" s="108"/>
    </row>
    <row r="1009" spans="7:34" x14ac:dyDescent="0.55000000000000004">
      <c r="G1009" s="108"/>
      <c r="H1009" s="108"/>
      <c r="I1009" s="108"/>
      <c r="J1009" s="108"/>
      <c r="K1009" s="108"/>
      <c r="L1009" s="108"/>
      <c r="M1009" s="108"/>
      <c r="N1009" s="108"/>
      <c r="O1009" s="108"/>
      <c r="P1009" s="108"/>
      <c r="Q1009" s="108"/>
      <c r="R1009" s="108"/>
      <c r="S1009" s="108"/>
      <c r="T1009" s="108"/>
      <c r="U1009" s="108"/>
      <c r="V1009" s="108"/>
      <c r="W1009" s="108"/>
      <c r="X1009" s="108"/>
      <c r="Y1009" s="108"/>
      <c r="Z1009" s="108"/>
      <c r="AA1009" s="108"/>
      <c r="AB1009" s="108"/>
      <c r="AC1009" s="108"/>
      <c r="AD1009" s="108"/>
      <c r="AE1009" s="108"/>
      <c r="AF1009" s="108"/>
      <c r="AG1009" s="108"/>
      <c r="AH1009" s="108"/>
    </row>
    <row r="1010" spans="7:34" x14ac:dyDescent="0.55000000000000004">
      <c r="G1010" s="108"/>
      <c r="H1010" s="108"/>
      <c r="I1010" s="108"/>
      <c r="J1010" s="108"/>
      <c r="K1010" s="108"/>
      <c r="L1010" s="108"/>
      <c r="M1010" s="108"/>
      <c r="N1010" s="108"/>
      <c r="O1010" s="108"/>
      <c r="P1010" s="108"/>
      <c r="Q1010" s="108"/>
      <c r="R1010" s="108"/>
      <c r="S1010" s="108"/>
      <c r="T1010" s="108"/>
      <c r="U1010" s="108"/>
      <c r="V1010" s="108"/>
      <c r="W1010" s="108"/>
      <c r="X1010" s="108"/>
      <c r="Y1010" s="108"/>
      <c r="Z1010" s="108"/>
      <c r="AA1010" s="108"/>
      <c r="AB1010" s="108"/>
      <c r="AC1010" s="108"/>
      <c r="AD1010" s="108"/>
      <c r="AE1010" s="108"/>
      <c r="AF1010" s="108"/>
      <c r="AG1010" s="108"/>
      <c r="AH1010" s="108"/>
    </row>
    <row r="1011" spans="7:34" x14ac:dyDescent="0.55000000000000004">
      <c r="G1011" s="108"/>
      <c r="H1011" s="108"/>
      <c r="I1011" s="108"/>
      <c r="J1011" s="108"/>
      <c r="K1011" s="108"/>
      <c r="L1011" s="108"/>
      <c r="M1011" s="108"/>
      <c r="N1011" s="108"/>
      <c r="O1011" s="108"/>
      <c r="P1011" s="108"/>
      <c r="Q1011" s="108"/>
      <c r="R1011" s="108"/>
      <c r="S1011" s="108"/>
      <c r="T1011" s="108"/>
      <c r="U1011" s="108"/>
      <c r="V1011" s="108"/>
      <c r="W1011" s="108"/>
      <c r="X1011" s="108"/>
      <c r="Y1011" s="108"/>
      <c r="Z1011" s="108"/>
      <c r="AA1011" s="108"/>
      <c r="AB1011" s="108"/>
      <c r="AC1011" s="108"/>
      <c r="AD1011" s="108"/>
      <c r="AE1011" s="108"/>
      <c r="AF1011" s="108"/>
      <c r="AG1011" s="108"/>
      <c r="AH1011" s="108"/>
    </row>
    <row r="1012" spans="7:34" x14ac:dyDescent="0.55000000000000004">
      <c r="G1012" s="108"/>
      <c r="H1012" s="108"/>
      <c r="I1012" s="108"/>
      <c r="J1012" s="108"/>
      <c r="K1012" s="108"/>
      <c r="L1012" s="108"/>
      <c r="M1012" s="108"/>
      <c r="N1012" s="108"/>
      <c r="O1012" s="108"/>
      <c r="P1012" s="108"/>
      <c r="Q1012" s="108"/>
      <c r="R1012" s="108"/>
      <c r="S1012" s="108"/>
      <c r="T1012" s="108"/>
      <c r="U1012" s="108"/>
      <c r="V1012" s="108"/>
      <c r="W1012" s="108"/>
      <c r="X1012" s="108"/>
      <c r="Y1012" s="108"/>
      <c r="Z1012" s="108"/>
      <c r="AA1012" s="108"/>
      <c r="AB1012" s="108"/>
      <c r="AC1012" s="108"/>
      <c r="AD1012" s="108"/>
      <c r="AE1012" s="108"/>
      <c r="AF1012" s="108"/>
      <c r="AG1012" s="108"/>
      <c r="AH1012" s="108"/>
    </row>
    <row r="1013" spans="7:34" x14ac:dyDescent="0.55000000000000004">
      <c r="G1013" s="108"/>
      <c r="H1013" s="108"/>
      <c r="I1013" s="108"/>
      <c r="J1013" s="108"/>
      <c r="K1013" s="108"/>
      <c r="L1013" s="108"/>
      <c r="M1013" s="108"/>
      <c r="N1013" s="108"/>
      <c r="O1013" s="108"/>
      <c r="P1013" s="108"/>
      <c r="Q1013" s="108"/>
      <c r="R1013" s="108"/>
      <c r="S1013" s="108"/>
      <c r="T1013" s="108"/>
      <c r="U1013" s="108"/>
      <c r="V1013" s="108"/>
      <c r="W1013" s="108"/>
      <c r="X1013" s="108"/>
      <c r="Y1013" s="108"/>
      <c r="Z1013" s="108"/>
      <c r="AA1013" s="108"/>
      <c r="AB1013" s="108"/>
      <c r="AC1013" s="108"/>
      <c r="AD1013" s="108"/>
      <c r="AE1013" s="108"/>
      <c r="AF1013" s="108"/>
      <c r="AG1013" s="108"/>
      <c r="AH1013" s="108"/>
    </row>
    <row r="1014" spans="7:34" x14ac:dyDescent="0.55000000000000004">
      <c r="G1014" s="108"/>
      <c r="H1014" s="108"/>
      <c r="I1014" s="108"/>
      <c r="J1014" s="108"/>
      <c r="K1014" s="108"/>
      <c r="L1014" s="108"/>
      <c r="M1014" s="108"/>
      <c r="N1014" s="108"/>
      <c r="O1014" s="108"/>
      <c r="P1014" s="108"/>
      <c r="Q1014" s="108"/>
      <c r="R1014" s="108"/>
      <c r="S1014" s="108"/>
      <c r="T1014" s="108"/>
      <c r="U1014" s="108"/>
      <c r="V1014" s="108"/>
      <c r="W1014" s="108"/>
      <c r="X1014" s="108"/>
      <c r="Y1014" s="108"/>
      <c r="Z1014" s="108"/>
      <c r="AA1014" s="108"/>
      <c r="AB1014" s="108"/>
      <c r="AC1014" s="108"/>
      <c r="AD1014" s="108"/>
      <c r="AE1014" s="108"/>
      <c r="AF1014" s="108"/>
      <c r="AG1014" s="108"/>
      <c r="AH1014" s="108"/>
    </row>
    <row r="1015" spans="7:34" x14ac:dyDescent="0.55000000000000004">
      <c r="G1015" s="108"/>
      <c r="H1015" s="108"/>
      <c r="I1015" s="108"/>
      <c r="J1015" s="108"/>
      <c r="K1015" s="108"/>
      <c r="L1015" s="108"/>
      <c r="M1015" s="108"/>
      <c r="N1015" s="108"/>
      <c r="O1015" s="108"/>
      <c r="P1015" s="108"/>
      <c r="Q1015" s="108"/>
      <c r="R1015" s="108"/>
      <c r="S1015" s="108"/>
      <c r="T1015" s="108"/>
      <c r="U1015" s="108"/>
      <c r="V1015" s="108"/>
      <c r="W1015" s="108"/>
      <c r="X1015" s="108"/>
      <c r="Y1015" s="108"/>
      <c r="Z1015" s="108"/>
      <c r="AA1015" s="108"/>
      <c r="AB1015" s="108"/>
      <c r="AC1015" s="108"/>
      <c r="AD1015" s="108"/>
      <c r="AE1015" s="108"/>
      <c r="AF1015" s="108"/>
      <c r="AG1015" s="108"/>
      <c r="AH1015" s="108"/>
    </row>
    <row r="1016" spans="7:34" x14ac:dyDescent="0.55000000000000004">
      <c r="G1016" s="108"/>
      <c r="H1016" s="108"/>
      <c r="I1016" s="108"/>
      <c r="J1016" s="108"/>
      <c r="K1016" s="108"/>
      <c r="L1016" s="108"/>
      <c r="M1016" s="108"/>
      <c r="N1016" s="108"/>
      <c r="O1016" s="108"/>
      <c r="P1016" s="108"/>
      <c r="Q1016" s="108"/>
      <c r="R1016" s="108"/>
      <c r="S1016" s="108"/>
      <c r="T1016" s="108"/>
      <c r="U1016" s="108"/>
      <c r="V1016" s="108"/>
      <c r="W1016" s="108"/>
      <c r="X1016" s="108"/>
      <c r="Y1016" s="108"/>
      <c r="Z1016" s="108"/>
      <c r="AA1016" s="108"/>
      <c r="AB1016" s="108"/>
      <c r="AC1016" s="108"/>
      <c r="AD1016" s="108"/>
      <c r="AE1016" s="108"/>
      <c r="AF1016" s="108"/>
      <c r="AG1016" s="108"/>
      <c r="AH1016" s="108"/>
    </row>
    <row r="1017" spans="7:34" x14ac:dyDescent="0.55000000000000004">
      <c r="G1017" s="108"/>
      <c r="H1017" s="108"/>
      <c r="I1017" s="108"/>
      <c r="J1017" s="108"/>
      <c r="K1017" s="108"/>
      <c r="L1017" s="108"/>
      <c r="M1017" s="108"/>
      <c r="N1017" s="108"/>
      <c r="O1017" s="108"/>
      <c r="P1017" s="108"/>
      <c r="Q1017" s="108"/>
      <c r="R1017" s="108"/>
      <c r="S1017" s="108"/>
      <c r="T1017" s="108"/>
      <c r="U1017" s="108"/>
      <c r="V1017" s="108"/>
      <c r="W1017" s="108"/>
      <c r="X1017" s="108"/>
      <c r="Y1017" s="108"/>
      <c r="Z1017" s="108"/>
      <c r="AA1017" s="108"/>
      <c r="AB1017" s="108"/>
      <c r="AC1017" s="108"/>
      <c r="AD1017" s="108"/>
      <c r="AE1017" s="108"/>
      <c r="AF1017" s="108"/>
      <c r="AG1017" s="108"/>
      <c r="AH1017" s="108"/>
    </row>
    <row r="1018" spans="7:34" x14ac:dyDescent="0.55000000000000004">
      <c r="G1018" s="108"/>
      <c r="H1018" s="108"/>
      <c r="I1018" s="108"/>
      <c r="J1018" s="108"/>
      <c r="K1018" s="108"/>
      <c r="L1018" s="108"/>
      <c r="M1018" s="108"/>
      <c r="N1018" s="108"/>
      <c r="O1018" s="108"/>
      <c r="P1018" s="108"/>
      <c r="Q1018" s="108"/>
      <c r="R1018" s="108"/>
      <c r="S1018" s="108"/>
      <c r="T1018" s="108"/>
      <c r="U1018" s="108"/>
      <c r="V1018" s="108"/>
      <c r="W1018" s="108"/>
      <c r="X1018" s="108"/>
      <c r="Y1018" s="108"/>
      <c r="Z1018" s="108"/>
      <c r="AA1018" s="108"/>
      <c r="AB1018" s="108"/>
      <c r="AC1018" s="108"/>
      <c r="AD1018" s="108"/>
      <c r="AE1018" s="108"/>
      <c r="AF1018" s="108"/>
      <c r="AG1018" s="108"/>
      <c r="AH1018" s="108"/>
    </row>
    <row r="1019" spans="7:34" x14ac:dyDescent="0.55000000000000004">
      <c r="G1019" s="108"/>
      <c r="H1019" s="108"/>
      <c r="I1019" s="108"/>
      <c r="J1019" s="108"/>
      <c r="K1019" s="108"/>
      <c r="L1019" s="108"/>
      <c r="M1019" s="108"/>
      <c r="N1019" s="108"/>
      <c r="O1019" s="108"/>
      <c r="P1019" s="108"/>
      <c r="Q1019" s="108"/>
      <c r="R1019" s="108"/>
      <c r="S1019" s="108"/>
      <c r="T1019" s="108"/>
      <c r="U1019" s="108"/>
      <c r="V1019" s="108"/>
      <c r="W1019" s="108"/>
      <c r="X1019" s="108"/>
      <c r="Y1019" s="108"/>
      <c r="Z1019" s="108"/>
      <c r="AA1019" s="108"/>
      <c r="AB1019" s="108"/>
      <c r="AC1019" s="108"/>
      <c r="AD1019" s="108"/>
      <c r="AE1019" s="108"/>
      <c r="AF1019" s="108"/>
      <c r="AG1019" s="108"/>
      <c r="AH1019" s="108"/>
    </row>
    <row r="1020" spans="7:34" x14ac:dyDescent="0.55000000000000004">
      <c r="G1020" s="108"/>
      <c r="H1020" s="108"/>
      <c r="I1020" s="108"/>
      <c r="J1020" s="108"/>
      <c r="K1020" s="108"/>
      <c r="L1020" s="108"/>
      <c r="M1020" s="108"/>
      <c r="N1020" s="108"/>
      <c r="O1020" s="108"/>
      <c r="P1020" s="108"/>
      <c r="Q1020" s="108"/>
      <c r="R1020" s="108"/>
      <c r="S1020" s="108"/>
      <c r="T1020" s="108"/>
      <c r="U1020" s="108"/>
      <c r="V1020" s="108"/>
      <c r="W1020" s="108"/>
      <c r="X1020" s="108"/>
      <c r="Y1020" s="108"/>
      <c r="Z1020" s="108"/>
      <c r="AA1020" s="108"/>
      <c r="AB1020" s="108"/>
      <c r="AC1020" s="108"/>
      <c r="AD1020" s="108"/>
      <c r="AE1020" s="108"/>
      <c r="AF1020" s="108"/>
      <c r="AG1020" s="108"/>
      <c r="AH1020" s="108"/>
    </row>
    <row r="1021" spans="7:34" x14ac:dyDescent="0.55000000000000004">
      <c r="G1021" s="108"/>
      <c r="H1021" s="108"/>
      <c r="I1021" s="108"/>
      <c r="J1021" s="108"/>
      <c r="K1021" s="108"/>
      <c r="L1021" s="108"/>
      <c r="M1021" s="108"/>
      <c r="N1021" s="108"/>
      <c r="O1021" s="108"/>
      <c r="P1021" s="108"/>
      <c r="Q1021" s="108"/>
      <c r="R1021" s="108"/>
      <c r="S1021" s="108"/>
      <c r="T1021" s="108"/>
      <c r="U1021" s="108"/>
      <c r="V1021" s="108"/>
      <c r="W1021" s="108"/>
      <c r="X1021" s="108"/>
      <c r="Y1021" s="108"/>
      <c r="Z1021" s="108"/>
      <c r="AA1021" s="108"/>
      <c r="AB1021" s="108"/>
      <c r="AC1021" s="108"/>
      <c r="AD1021" s="108"/>
      <c r="AE1021" s="108"/>
      <c r="AF1021" s="108"/>
      <c r="AG1021" s="108"/>
      <c r="AH1021" s="108"/>
    </row>
    <row r="1022" spans="7:34" x14ac:dyDescent="0.55000000000000004">
      <c r="G1022" s="108"/>
      <c r="H1022" s="108"/>
      <c r="I1022" s="108"/>
      <c r="J1022" s="108"/>
      <c r="K1022" s="108"/>
      <c r="L1022" s="108"/>
      <c r="M1022" s="108"/>
      <c r="N1022" s="108"/>
      <c r="O1022" s="108"/>
      <c r="P1022" s="108"/>
      <c r="Q1022" s="108"/>
      <c r="R1022" s="108"/>
      <c r="S1022" s="108"/>
      <c r="T1022" s="108"/>
      <c r="U1022" s="108"/>
      <c r="V1022" s="108"/>
      <c r="W1022" s="108"/>
      <c r="X1022" s="108"/>
      <c r="Y1022" s="108"/>
      <c r="Z1022" s="108"/>
      <c r="AA1022" s="108"/>
      <c r="AB1022" s="108"/>
      <c r="AC1022" s="108"/>
      <c r="AD1022" s="108"/>
      <c r="AE1022" s="108"/>
      <c r="AF1022" s="108"/>
      <c r="AG1022" s="108"/>
      <c r="AH1022" s="108"/>
    </row>
    <row r="1023" spans="7:34" x14ac:dyDescent="0.55000000000000004">
      <c r="G1023" s="108"/>
      <c r="H1023" s="108"/>
      <c r="I1023" s="108"/>
      <c r="J1023" s="108"/>
      <c r="K1023" s="108"/>
      <c r="L1023" s="108"/>
      <c r="M1023" s="108"/>
      <c r="N1023" s="108"/>
      <c r="O1023" s="108"/>
      <c r="P1023" s="108"/>
      <c r="Q1023" s="108"/>
      <c r="R1023" s="108"/>
      <c r="S1023" s="108"/>
      <c r="T1023" s="108"/>
      <c r="U1023" s="108"/>
      <c r="V1023" s="108"/>
      <c r="W1023" s="108"/>
      <c r="X1023" s="108"/>
      <c r="Y1023" s="108"/>
      <c r="Z1023" s="108"/>
      <c r="AA1023" s="108"/>
      <c r="AB1023" s="108"/>
      <c r="AC1023" s="108"/>
      <c r="AD1023" s="108"/>
      <c r="AE1023" s="108"/>
      <c r="AF1023" s="108"/>
      <c r="AG1023" s="108"/>
      <c r="AH1023" s="108"/>
    </row>
    <row r="1024" spans="7:34" x14ac:dyDescent="0.55000000000000004">
      <c r="G1024" s="108"/>
      <c r="H1024" s="108"/>
      <c r="I1024" s="108"/>
      <c r="J1024" s="108"/>
      <c r="K1024" s="108"/>
      <c r="L1024" s="108"/>
      <c r="M1024" s="108"/>
      <c r="N1024" s="108"/>
      <c r="O1024" s="108"/>
      <c r="P1024" s="108"/>
      <c r="Q1024" s="108"/>
      <c r="R1024" s="108"/>
      <c r="S1024" s="108"/>
      <c r="T1024" s="108"/>
      <c r="U1024" s="108"/>
      <c r="V1024" s="108"/>
      <c r="W1024" s="108"/>
      <c r="X1024" s="108"/>
      <c r="Y1024" s="108"/>
      <c r="Z1024" s="108"/>
      <c r="AA1024" s="108"/>
      <c r="AB1024" s="108"/>
      <c r="AC1024" s="108"/>
      <c r="AD1024" s="108"/>
      <c r="AE1024" s="108"/>
      <c r="AF1024" s="108"/>
      <c r="AG1024" s="108"/>
      <c r="AH1024" s="108"/>
    </row>
    <row r="1025" spans="7:34" x14ac:dyDescent="0.55000000000000004">
      <c r="G1025" s="108"/>
      <c r="H1025" s="108"/>
      <c r="I1025" s="108"/>
      <c r="J1025" s="108"/>
      <c r="K1025" s="108"/>
      <c r="L1025" s="108"/>
      <c r="M1025" s="108"/>
      <c r="N1025" s="108"/>
      <c r="O1025" s="108"/>
      <c r="P1025" s="108"/>
      <c r="Q1025" s="108"/>
      <c r="R1025" s="108"/>
      <c r="S1025" s="108"/>
      <c r="T1025" s="108"/>
      <c r="U1025" s="108"/>
      <c r="V1025" s="108"/>
      <c r="W1025" s="108"/>
      <c r="X1025" s="108"/>
      <c r="Y1025" s="108"/>
      <c r="Z1025" s="108"/>
      <c r="AA1025" s="108"/>
      <c r="AB1025" s="108"/>
      <c r="AC1025" s="108"/>
      <c r="AD1025" s="108"/>
      <c r="AE1025" s="108"/>
      <c r="AF1025" s="108"/>
      <c r="AG1025" s="108"/>
      <c r="AH1025" s="108"/>
    </row>
    <row r="1026" spans="7:34" x14ac:dyDescent="0.55000000000000004">
      <c r="G1026" s="108"/>
      <c r="H1026" s="108"/>
      <c r="I1026" s="108"/>
      <c r="J1026" s="108"/>
      <c r="K1026" s="108"/>
      <c r="L1026" s="108"/>
      <c r="M1026" s="108"/>
      <c r="N1026" s="108"/>
      <c r="O1026" s="108"/>
      <c r="P1026" s="108"/>
      <c r="Q1026" s="108"/>
      <c r="R1026" s="108"/>
      <c r="S1026" s="108"/>
      <c r="T1026" s="108"/>
      <c r="U1026" s="108"/>
      <c r="V1026" s="108"/>
      <c r="W1026" s="108"/>
      <c r="X1026" s="108"/>
      <c r="Y1026" s="108"/>
      <c r="Z1026" s="108"/>
      <c r="AA1026" s="108"/>
      <c r="AB1026" s="108"/>
      <c r="AC1026" s="108"/>
      <c r="AD1026" s="108"/>
      <c r="AE1026" s="108"/>
      <c r="AF1026" s="108"/>
      <c r="AG1026" s="108"/>
      <c r="AH1026" s="108"/>
    </row>
    <row r="1027" spans="7:34" x14ac:dyDescent="0.55000000000000004">
      <c r="G1027" s="108"/>
      <c r="H1027" s="108"/>
      <c r="I1027" s="108"/>
      <c r="J1027" s="108"/>
      <c r="K1027" s="108"/>
      <c r="L1027" s="108"/>
      <c r="M1027" s="108"/>
      <c r="N1027" s="108"/>
      <c r="O1027" s="108"/>
      <c r="P1027" s="108"/>
      <c r="Q1027" s="108"/>
      <c r="R1027" s="108"/>
      <c r="S1027" s="108"/>
      <c r="T1027" s="108"/>
      <c r="U1027" s="108"/>
      <c r="V1027" s="108"/>
      <c r="W1027" s="108"/>
      <c r="X1027" s="108"/>
      <c r="Y1027" s="108"/>
      <c r="Z1027" s="108"/>
      <c r="AA1027" s="108"/>
      <c r="AB1027" s="108"/>
      <c r="AC1027" s="108"/>
      <c r="AD1027" s="108"/>
      <c r="AE1027" s="108"/>
      <c r="AF1027" s="108"/>
      <c r="AG1027" s="108"/>
      <c r="AH1027" s="108"/>
    </row>
    <row r="1028" spans="7:34" x14ac:dyDescent="0.55000000000000004">
      <c r="G1028" s="108"/>
      <c r="H1028" s="108"/>
      <c r="I1028" s="108"/>
      <c r="J1028" s="108"/>
      <c r="K1028" s="108"/>
      <c r="L1028" s="108"/>
      <c r="M1028" s="108"/>
      <c r="N1028" s="108"/>
      <c r="O1028" s="108"/>
      <c r="P1028" s="108"/>
      <c r="Q1028" s="108"/>
      <c r="R1028" s="108"/>
      <c r="S1028" s="108"/>
      <c r="T1028" s="108"/>
      <c r="U1028" s="108"/>
      <c r="V1028" s="108"/>
      <c r="W1028" s="108"/>
      <c r="X1028" s="108"/>
      <c r="Y1028" s="108"/>
      <c r="Z1028" s="108"/>
      <c r="AA1028" s="108"/>
      <c r="AB1028" s="108"/>
      <c r="AC1028" s="108"/>
      <c r="AD1028" s="108"/>
      <c r="AE1028" s="108"/>
      <c r="AF1028" s="108"/>
      <c r="AG1028" s="108"/>
      <c r="AH1028" s="108"/>
    </row>
    <row r="1029" spans="7:34" x14ac:dyDescent="0.55000000000000004">
      <c r="G1029" s="108"/>
      <c r="H1029" s="108"/>
      <c r="I1029" s="108"/>
      <c r="J1029" s="108"/>
      <c r="K1029" s="108"/>
      <c r="L1029" s="108"/>
      <c r="M1029" s="108"/>
      <c r="N1029" s="108"/>
      <c r="O1029" s="108"/>
      <c r="P1029" s="108"/>
      <c r="Q1029" s="108"/>
      <c r="R1029" s="108"/>
      <c r="S1029" s="108"/>
      <c r="T1029" s="108"/>
      <c r="U1029" s="108"/>
      <c r="V1029" s="108"/>
      <c r="W1029" s="108"/>
      <c r="X1029" s="108"/>
      <c r="Y1029" s="108"/>
      <c r="Z1029" s="108"/>
      <c r="AA1029" s="108"/>
      <c r="AB1029" s="108"/>
      <c r="AC1029" s="108"/>
      <c r="AD1029" s="108"/>
      <c r="AE1029" s="108"/>
      <c r="AF1029" s="108"/>
      <c r="AG1029" s="108"/>
      <c r="AH1029" s="108"/>
    </row>
    <row r="1030" spans="7:34" x14ac:dyDescent="0.55000000000000004">
      <c r="G1030" s="108"/>
      <c r="H1030" s="108"/>
      <c r="I1030" s="108"/>
      <c r="J1030" s="108"/>
      <c r="K1030" s="108"/>
      <c r="L1030" s="108"/>
      <c r="M1030" s="108"/>
      <c r="N1030" s="108"/>
      <c r="O1030" s="108"/>
      <c r="P1030" s="108"/>
      <c r="Q1030" s="108"/>
      <c r="R1030" s="108"/>
      <c r="S1030" s="108"/>
      <c r="T1030" s="108"/>
      <c r="U1030" s="108"/>
      <c r="V1030" s="108"/>
      <c r="W1030" s="108"/>
      <c r="X1030" s="108"/>
      <c r="Y1030" s="108"/>
      <c r="Z1030" s="108"/>
      <c r="AA1030" s="108"/>
      <c r="AB1030" s="108"/>
      <c r="AC1030" s="108"/>
      <c r="AD1030" s="108"/>
      <c r="AE1030" s="108"/>
      <c r="AF1030" s="108"/>
      <c r="AG1030" s="108"/>
      <c r="AH1030" s="108"/>
    </row>
    <row r="1031" spans="7:34" x14ac:dyDescent="0.55000000000000004">
      <c r="G1031" s="108"/>
      <c r="H1031" s="108"/>
      <c r="I1031" s="108"/>
      <c r="J1031" s="108"/>
      <c r="K1031" s="108"/>
      <c r="L1031" s="108"/>
      <c r="M1031" s="108"/>
      <c r="N1031" s="108"/>
      <c r="O1031" s="108"/>
      <c r="P1031" s="108"/>
      <c r="Q1031" s="108"/>
      <c r="R1031" s="108"/>
      <c r="S1031" s="108"/>
      <c r="T1031" s="108"/>
      <c r="U1031" s="108"/>
      <c r="V1031" s="108"/>
      <c r="W1031" s="108"/>
      <c r="X1031" s="108"/>
      <c r="Y1031" s="108"/>
      <c r="Z1031" s="108"/>
      <c r="AA1031" s="108"/>
      <c r="AB1031" s="108"/>
      <c r="AC1031" s="108"/>
      <c r="AD1031" s="108"/>
      <c r="AE1031" s="108"/>
      <c r="AF1031" s="108"/>
      <c r="AG1031" s="108"/>
      <c r="AH1031" s="108"/>
    </row>
    <row r="1032" spans="7:34" x14ac:dyDescent="0.55000000000000004">
      <c r="G1032" s="108"/>
      <c r="H1032" s="108"/>
      <c r="I1032" s="108"/>
      <c r="J1032" s="108"/>
      <c r="K1032" s="108"/>
      <c r="L1032" s="108"/>
      <c r="M1032" s="108"/>
      <c r="N1032" s="108"/>
      <c r="O1032" s="108"/>
      <c r="P1032" s="108"/>
      <c r="Q1032" s="108"/>
      <c r="R1032" s="108"/>
      <c r="S1032" s="108"/>
      <c r="T1032" s="108"/>
      <c r="U1032" s="108"/>
      <c r="V1032" s="108"/>
      <c r="W1032" s="108"/>
      <c r="X1032" s="108"/>
      <c r="Y1032" s="108"/>
      <c r="Z1032" s="108"/>
      <c r="AA1032" s="108"/>
      <c r="AB1032" s="108"/>
      <c r="AC1032" s="108"/>
      <c r="AD1032" s="108"/>
      <c r="AE1032" s="108"/>
      <c r="AF1032" s="108"/>
      <c r="AG1032" s="108"/>
      <c r="AH1032" s="108"/>
    </row>
    <row r="1033" spans="7:34" x14ac:dyDescent="0.55000000000000004">
      <c r="G1033" s="108"/>
      <c r="H1033" s="108"/>
      <c r="I1033" s="108"/>
      <c r="J1033" s="108"/>
      <c r="K1033" s="108"/>
      <c r="L1033" s="108"/>
      <c r="M1033" s="108"/>
      <c r="N1033" s="108"/>
      <c r="O1033" s="108"/>
      <c r="P1033" s="108"/>
      <c r="Q1033" s="108"/>
      <c r="R1033" s="108"/>
      <c r="S1033" s="108"/>
      <c r="T1033" s="108"/>
      <c r="U1033" s="108"/>
      <c r="V1033" s="108"/>
      <c r="W1033" s="108"/>
      <c r="X1033" s="108"/>
      <c r="Y1033" s="108"/>
      <c r="Z1033" s="108"/>
      <c r="AA1033" s="108"/>
      <c r="AB1033" s="108"/>
      <c r="AC1033" s="108"/>
      <c r="AD1033" s="108"/>
      <c r="AE1033" s="108"/>
      <c r="AF1033" s="108"/>
      <c r="AG1033" s="108"/>
      <c r="AH1033" s="108"/>
    </row>
    <row r="1034" spans="7:34" x14ac:dyDescent="0.55000000000000004">
      <c r="G1034" s="108"/>
      <c r="H1034" s="108"/>
      <c r="I1034" s="108"/>
      <c r="J1034" s="108"/>
      <c r="K1034" s="108"/>
      <c r="L1034" s="108"/>
      <c r="M1034" s="108"/>
      <c r="N1034" s="108"/>
      <c r="O1034" s="108"/>
      <c r="P1034" s="108"/>
      <c r="Q1034" s="108"/>
      <c r="R1034" s="108"/>
      <c r="S1034" s="108"/>
      <c r="T1034" s="108"/>
      <c r="U1034" s="108"/>
      <c r="V1034" s="108"/>
      <c r="W1034" s="108"/>
      <c r="X1034" s="108"/>
      <c r="Y1034" s="108"/>
      <c r="Z1034" s="108"/>
      <c r="AA1034" s="108"/>
      <c r="AB1034" s="108"/>
      <c r="AC1034" s="108"/>
      <c r="AD1034" s="108"/>
      <c r="AE1034" s="108"/>
      <c r="AF1034" s="108"/>
      <c r="AG1034" s="108"/>
      <c r="AH1034" s="108"/>
    </row>
    <row r="1035" spans="7:34" x14ac:dyDescent="0.55000000000000004">
      <c r="G1035" s="108"/>
      <c r="H1035" s="108"/>
      <c r="I1035" s="108"/>
      <c r="J1035" s="108"/>
      <c r="K1035" s="108"/>
      <c r="L1035" s="108"/>
      <c r="M1035" s="108"/>
      <c r="N1035" s="108"/>
      <c r="O1035" s="108"/>
      <c r="P1035" s="108"/>
      <c r="Q1035" s="108"/>
      <c r="R1035" s="108"/>
      <c r="S1035" s="108"/>
      <c r="T1035" s="108"/>
      <c r="U1035" s="108"/>
      <c r="V1035" s="108"/>
      <c r="W1035" s="108"/>
      <c r="X1035" s="108"/>
      <c r="Y1035" s="108"/>
      <c r="Z1035" s="108"/>
      <c r="AA1035" s="108"/>
      <c r="AB1035" s="108"/>
      <c r="AC1035" s="108"/>
      <c r="AD1035" s="108"/>
      <c r="AE1035" s="108"/>
      <c r="AF1035" s="108"/>
      <c r="AG1035" s="108"/>
      <c r="AH1035" s="108"/>
    </row>
    <row r="1036" spans="7:34" x14ac:dyDescent="0.55000000000000004">
      <c r="G1036" s="108"/>
      <c r="H1036" s="108"/>
      <c r="I1036" s="108"/>
      <c r="J1036" s="108"/>
      <c r="K1036" s="108"/>
      <c r="L1036" s="108"/>
      <c r="M1036" s="108"/>
      <c r="N1036" s="108"/>
      <c r="O1036" s="108"/>
      <c r="P1036" s="108"/>
      <c r="Q1036" s="108"/>
      <c r="R1036" s="108"/>
      <c r="S1036" s="108"/>
      <c r="T1036" s="108"/>
      <c r="U1036" s="108"/>
      <c r="V1036" s="108"/>
      <c r="W1036" s="108"/>
      <c r="X1036" s="108"/>
      <c r="Y1036" s="108"/>
      <c r="Z1036" s="108"/>
      <c r="AA1036" s="108"/>
      <c r="AB1036" s="108"/>
      <c r="AC1036" s="108"/>
      <c r="AD1036" s="108"/>
      <c r="AE1036" s="108"/>
      <c r="AF1036" s="108"/>
      <c r="AG1036" s="108"/>
      <c r="AH1036" s="108"/>
    </row>
    <row r="1037" spans="7:34" x14ac:dyDescent="0.55000000000000004">
      <c r="G1037" s="108"/>
      <c r="H1037" s="108"/>
      <c r="I1037" s="108"/>
      <c r="J1037" s="108"/>
      <c r="K1037" s="108"/>
      <c r="L1037" s="108"/>
      <c r="M1037" s="108"/>
      <c r="N1037" s="108"/>
      <c r="O1037" s="108"/>
      <c r="P1037" s="108"/>
      <c r="Q1037" s="108"/>
      <c r="R1037" s="108"/>
      <c r="S1037" s="108"/>
      <c r="T1037" s="108"/>
      <c r="U1037" s="108"/>
      <c r="V1037" s="108"/>
      <c r="W1037" s="108"/>
      <c r="X1037" s="108"/>
      <c r="Y1037" s="108"/>
      <c r="Z1037" s="108"/>
      <c r="AA1037" s="108"/>
      <c r="AB1037" s="108"/>
      <c r="AC1037" s="108"/>
      <c r="AD1037" s="108"/>
      <c r="AE1037" s="108"/>
      <c r="AF1037" s="108"/>
      <c r="AG1037" s="108"/>
      <c r="AH1037" s="108"/>
    </row>
    <row r="1038" spans="7:34" x14ac:dyDescent="0.55000000000000004">
      <c r="G1038" s="108"/>
      <c r="H1038" s="108"/>
      <c r="I1038" s="108"/>
      <c r="J1038" s="108"/>
      <c r="K1038" s="108"/>
      <c r="L1038" s="108"/>
      <c r="M1038" s="108"/>
      <c r="N1038" s="108"/>
      <c r="O1038" s="108"/>
      <c r="P1038" s="108"/>
      <c r="Q1038" s="108"/>
      <c r="R1038" s="108"/>
      <c r="S1038" s="108"/>
      <c r="T1038" s="108"/>
      <c r="U1038" s="108"/>
      <c r="V1038" s="108"/>
      <c r="W1038" s="108"/>
      <c r="X1038" s="108"/>
      <c r="Y1038" s="108"/>
      <c r="Z1038" s="108"/>
      <c r="AA1038" s="108"/>
      <c r="AB1038" s="108"/>
      <c r="AC1038" s="108"/>
      <c r="AD1038" s="108"/>
      <c r="AE1038" s="108"/>
      <c r="AF1038" s="108"/>
      <c r="AG1038" s="108"/>
      <c r="AH1038" s="108"/>
    </row>
    <row r="1039" spans="7:34" x14ac:dyDescent="0.55000000000000004">
      <c r="G1039" s="108"/>
      <c r="H1039" s="108"/>
      <c r="I1039" s="108"/>
      <c r="J1039" s="108"/>
      <c r="K1039" s="108"/>
      <c r="L1039" s="108"/>
      <c r="M1039" s="108"/>
      <c r="N1039" s="108"/>
      <c r="O1039" s="108"/>
      <c r="P1039" s="108"/>
      <c r="Q1039" s="108"/>
      <c r="R1039" s="108"/>
      <c r="S1039" s="108"/>
      <c r="T1039" s="108"/>
      <c r="U1039" s="108"/>
      <c r="V1039" s="108"/>
      <c r="W1039" s="108"/>
      <c r="X1039" s="108"/>
      <c r="Y1039" s="108"/>
      <c r="Z1039" s="108"/>
      <c r="AA1039" s="108"/>
      <c r="AB1039" s="108"/>
      <c r="AC1039" s="108"/>
      <c r="AD1039" s="108"/>
      <c r="AE1039" s="108"/>
      <c r="AF1039" s="108"/>
      <c r="AG1039" s="108"/>
      <c r="AH1039" s="108"/>
    </row>
    <row r="1040" spans="7:34" x14ac:dyDescent="0.55000000000000004">
      <c r="G1040" s="108"/>
      <c r="H1040" s="108"/>
      <c r="I1040" s="108"/>
      <c r="J1040" s="108"/>
      <c r="K1040" s="108"/>
      <c r="L1040" s="108"/>
      <c r="M1040" s="108"/>
      <c r="N1040" s="108"/>
      <c r="O1040" s="108"/>
      <c r="P1040" s="108"/>
      <c r="Q1040" s="108"/>
      <c r="R1040" s="108"/>
      <c r="S1040" s="108"/>
      <c r="T1040" s="108"/>
      <c r="U1040" s="108"/>
      <c r="V1040" s="108"/>
      <c r="W1040" s="108"/>
      <c r="X1040" s="108"/>
      <c r="Y1040" s="108"/>
      <c r="Z1040" s="108"/>
      <c r="AA1040" s="108"/>
      <c r="AB1040" s="108"/>
      <c r="AC1040" s="108"/>
      <c r="AD1040" s="108"/>
      <c r="AE1040" s="108"/>
      <c r="AF1040" s="108"/>
      <c r="AG1040" s="108"/>
      <c r="AH1040" s="108"/>
    </row>
    <row r="1041" spans="7:34" x14ac:dyDescent="0.55000000000000004">
      <c r="G1041" s="108"/>
      <c r="H1041" s="108"/>
      <c r="I1041" s="108"/>
      <c r="J1041" s="108"/>
      <c r="K1041" s="108"/>
      <c r="L1041" s="108"/>
      <c r="M1041" s="108"/>
      <c r="N1041" s="108"/>
      <c r="O1041" s="108"/>
      <c r="P1041" s="108"/>
      <c r="Q1041" s="108"/>
      <c r="R1041" s="108"/>
      <c r="S1041" s="108"/>
      <c r="T1041" s="108"/>
      <c r="U1041" s="108"/>
      <c r="V1041" s="108"/>
      <c r="W1041" s="108"/>
      <c r="X1041" s="108"/>
      <c r="Y1041" s="108"/>
      <c r="Z1041" s="108"/>
      <c r="AA1041" s="108"/>
      <c r="AB1041" s="108"/>
      <c r="AC1041" s="108"/>
      <c r="AD1041" s="108"/>
      <c r="AE1041" s="108"/>
      <c r="AF1041" s="108"/>
      <c r="AG1041" s="108"/>
      <c r="AH1041" s="108"/>
    </row>
    <row r="1042" spans="7:34" x14ac:dyDescent="0.55000000000000004">
      <c r="G1042" s="108"/>
      <c r="H1042" s="108"/>
      <c r="I1042" s="108"/>
      <c r="J1042" s="108"/>
      <c r="K1042" s="108"/>
      <c r="L1042" s="108"/>
      <c r="M1042" s="108"/>
      <c r="N1042" s="108"/>
      <c r="O1042" s="108"/>
      <c r="P1042" s="108"/>
      <c r="Q1042" s="108"/>
      <c r="R1042" s="108"/>
      <c r="S1042" s="108"/>
      <c r="T1042" s="108"/>
      <c r="U1042" s="108"/>
      <c r="V1042" s="108"/>
      <c r="W1042" s="108"/>
      <c r="X1042" s="108"/>
      <c r="Y1042" s="108"/>
      <c r="Z1042" s="108"/>
      <c r="AA1042" s="108"/>
      <c r="AB1042" s="108"/>
      <c r="AC1042" s="108"/>
      <c r="AD1042" s="108"/>
      <c r="AE1042" s="108"/>
      <c r="AF1042" s="108"/>
      <c r="AG1042" s="108"/>
      <c r="AH1042" s="108"/>
    </row>
    <row r="1043" spans="7:34" x14ac:dyDescent="0.55000000000000004">
      <c r="G1043" s="108"/>
      <c r="H1043" s="108"/>
      <c r="I1043" s="108"/>
      <c r="J1043" s="108"/>
      <c r="K1043" s="108"/>
      <c r="L1043" s="108"/>
      <c r="M1043" s="108"/>
      <c r="N1043" s="108"/>
      <c r="O1043" s="108"/>
      <c r="P1043" s="108"/>
      <c r="Q1043" s="108"/>
      <c r="R1043" s="108"/>
      <c r="S1043" s="108"/>
      <c r="T1043" s="108"/>
      <c r="U1043" s="108"/>
      <c r="V1043" s="108"/>
      <c r="W1043" s="108"/>
      <c r="X1043" s="108"/>
      <c r="Y1043" s="108"/>
      <c r="Z1043" s="108"/>
      <c r="AA1043" s="108"/>
      <c r="AB1043" s="108"/>
      <c r="AC1043" s="108"/>
      <c r="AD1043" s="108"/>
      <c r="AE1043" s="108"/>
      <c r="AF1043" s="108"/>
      <c r="AG1043" s="108"/>
      <c r="AH1043" s="108"/>
    </row>
    <row r="1044" spans="7:34" x14ac:dyDescent="0.55000000000000004">
      <c r="G1044" s="108"/>
      <c r="H1044" s="108"/>
      <c r="I1044" s="108"/>
      <c r="J1044" s="108"/>
      <c r="K1044" s="108"/>
      <c r="L1044" s="108"/>
      <c r="M1044" s="108"/>
      <c r="N1044" s="108"/>
      <c r="O1044" s="108"/>
      <c r="P1044" s="108"/>
      <c r="Q1044" s="108"/>
      <c r="R1044" s="108"/>
      <c r="S1044" s="108"/>
      <c r="T1044" s="108"/>
      <c r="U1044" s="108"/>
      <c r="V1044" s="108"/>
      <c r="W1044" s="108"/>
      <c r="X1044" s="108"/>
      <c r="Y1044" s="108"/>
      <c r="Z1044" s="108"/>
      <c r="AA1044" s="108"/>
      <c r="AB1044" s="108"/>
      <c r="AC1044" s="108"/>
      <c r="AD1044" s="108"/>
      <c r="AE1044" s="108"/>
      <c r="AF1044" s="108"/>
      <c r="AG1044" s="108"/>
      <c r="AH1044" s="108"/>
    </row>
    <row r="1045" spans="7:34" x14ac:dyDescent="0.55000000000000004">
      <c r="G1045" s="108"/>
      <c r="H1045" s="108"/>
      <c r="I1045" s="108"/>
      <c r="J1045" s="108"/>
      <c r="K1045" s="108"/>
      <c r="L1045" s="108"/>
      <c r="M1045" s="108"/>
      <c r="N1045" s="108"/>
      <c r="O1045" s="108"/>
      <c r="P1045" s="108"/>
      <c r="Q1045" s="108"/>
      <c r="R1045" s="108"/>
      <c r="S1045" s="108"/>
      <c r="T1045" s="108"/>
      <c r="U1045" s="108"/>
      <c r="V1045" s="108"/>
      <c r="W1045" s="108"/>
      <c r="X1045" s="108"/>
      <c r="Y1045" s="108"/>
      <c r="Z1045" s="108"/>
      <c r="AA1045" s="108"/>
      <c r="AB1045" s="108"/>
      <c r="AC1045" s="108"/>
      <c r="AD1045" s="108"/>
      <c r="AE1045" s="108"/>
      <c r="AF1045" s="108"/>
      <c r="AG1045" s="108"/>
      <c r="AH1045" s="108"/>
    </row>
    <row r="1046" spans="7:34" x14ac:dyDescent="0.55000000000000004">
      <c r="G1046" s="108"/>
      <c r="H1046" s="108"/>
      <c r="I1046" s="108"/>
      <c r="J1046" s="108"/>
      <c r="K1046" s="108"/>
      <c r="L1046" s="108"/>
      <c r="M1046" s="108"/>
      <c r="N1046" s="108"/>
      <c r="O1046" s="108"/>
      <c r="P1046" s="108"/>
      <c r="Q1046" s="108"/>
      <c r="R1046" s="108"/>
      <c r="S1046" s="108"/>
      <c r="T1046" s="108"/>
      <c r="U1046" s="108"/>
      <c r="V1046" s="108"/>
      <c r="W1046" s="108"/>
      <c r="X1046" s="108"/>
      <c r="Y1046" s="108"/>
      <c r="Z1046" s="108"/>
      <c r="AA1046" s="108"/>
      <c r="AB1046" s="108"/>
      <c r="AC1046" s="108"/>
      <c r="AD1046" s="108"/>
      <c r="AE1046" s="108"/>
      <c r="AF1046" s="108"/>
      <c r="AG1046" s="108"/>
      <c r="AH1046" s="108"/>
    </row>
    <row r="1047" spans="7:34" x14ac:dyDescent="0.55000000000000004">
      <c r="G1047" s="108"/>
      <c r="H1047" s="108"/>
      <c r="I1047" s="108"/>
      <c r="J1047" s="108"/>
      <c r="K1047" s="108"/>
      <c r="L1047" s="108"/>
      <c r="M1047" s="108"/>
      <c r="N1047" s="108"/>
      <c r="O1047" s="108"/>
      <c r="P1047" s="108"/>
      <c r="Q1047" s="108"/>
      <c r="R1047" s="108"/>
      <c r="S1047" s="108"/>
      <c r="T1047" s="108"/>
      <c r="U1047" s="108"/>
      <c r="V1047" s="108"/>
      <c r="W1047" s="108"/>
      <c r="X1047" s="108"/>
      <c r="Y1047" s="108"/>
      <c r="Z1047" s="108"/>
      <c r="AA1047" s="108"/>
      <c r="AB1047" s="108"/>
      <c r="AC1047" s="108"/>
      <c r="AD1047" s="108"/>
      <c r="AE1047" s="108"/>
      <c r="AF1047" s="108"/>
      <c r="AG1047" s="108"/>
      <c r="AH1047" s="108"/>
    </row>
    <row r="1048" spans="7:34" x14ac:dyDescent="0.55000000000000004">
      <c r="G1048" s="108"/>
      <c r="H1048" s="108"/>
      <c r="I1048" s="108"/>
      <c r="J1048" s="108"/>
      <c r="K1048" s="108"/>
      <c r="L1048" s="108"/>
      <c r="M1048" s="108"/>
      <c r="N1048" s="108"/>
      <c r="O1048" s="108"/>
      <c r="P1048" s="108"/>
      <c r="Q1048" s="108"/>
      <c r="R1048" s="108"/>
      <c r="S1048" s="108"/>
      <c r="T1048" s="108"/>
      <c r="U1048" s="108"/>
      <c r="V1048" s="108"/>
      <c r="W1048" s="108"/>
      <c r="X1048" s="108"/>
      <c r="Y1048" s="108"/>
      <c r="Z1048" s="108"/>
      <c r="AA1048" s="108"/>
      <c r="AB1048" s="108"/>
      <c r="AC1048" s="108"/>
      <c r="AD1048" s="108"/>
      <c r="AE1048" s="108"/>
      <c r="AF1048" s="108"/>
      <c r="AG1048" s="108"/>
      <c r="AH1048" s="108"/>
    </row>
    <row r="1049" spans="7:34" x14ac:dyDescent="0.55000000000000004">
      <c r="G1049" s="108"/>
      <c r="H1049" s="108"/>
      <c r="I1049" s="108"/>
      <c r="J1049" s="108"/>
      <c r="K1049" s="108"/>
      <c r="L1049" s="108"/>
      <c r="M1049" s="108"/>
      <c r="N1049" s="108"/>
      <c r="O1049" s="108"/>
      <c r="P1049" s="108"/>
      <c r="Q1049" s="108"/>
      <c r="R1049" s="108"/>
      <c r="S1049" s="108"/>
      <c r="T1049" s="108"/>
      <c r="U1049" s="108"/>
      <c r="V1049" s="108"/>
      <c r="W1049" s="108"/>
      <c r="X1049" s="108"/>
      <c r="Y1049" s="108"/>
      <c r="Z1049" s="108"/>
      <c r="AA1049" s="108"/>
      <c r="AB1049" s="108"/>
      <c r="AC1049" s="108"/>
      <c r="AD1049" s="108"/>
      <c r="AE1049" s="108"/>
      <c r="AF1049" s="108"/>
      <c r="AG1049" s="108"/>
      <c r="AH1049" s="108"/>
    </row>
    <row r="1050" spans="7:34" x14ac:dyDescent="0.55000000000000004">
      <c r="G1050" s="108"/>
      <c r="H1050" s="108"/>
      <c r="I1050" s="108"/>
      <c r="J1050" s="108"/>
      <c r="K1050" s="108"/>
      <c r="L1050" s="108"/>
      <c r="M1050" s="108"/>
      <c r="N1050" s="108"/>
      <c r="O1050" s="108"/>
      <c r="P1050" s="108"/>
      <c r="Q1050" s="108"/>
      <c r="R1050" s="108"/>
      <c r="S1050" s="108"/>
      <c r="T1050" s="108"/>
      <c r="U1050" s="108"/>
      <c r="V1050" s="108"/>
      <c r="W1050" s="108"/>
      <c r="X1050" s="108"/>
      <c r="Y1050" s="108"/>
      <c r="Z1050" s="108"/>
      <c r="AA1050" s="108"/>
      <c r="AB1050" s="108"/>
      <c r="AC1050" s="108"/>
      <c r="AD1050" s="108"/>
      <c r="AE1050" s="108"/>
      <c r="AF1050" s="108"/>
      <c r="AG1050" s="108"/>
      <c r="AH1050" s="108"/>
    </row>
    <row r="1051" spans="7:34" x14ac:dyDescent="0.55000000000000004">
      <c r="G1051" s="108"/>
      <c r="H1051" s="108"/>
      <c r="I1051" s="108"/>
      <c r="J1051" s="108"/>
      <c r="K1051" s="108"/>
      <c r="L1051" s="108"/>
      <c r="M1051" s="108"/>
      <c r="N1051" s="108"/>
      <c r="O1051" s="108"/>
      <c r="P1051" s="108"/>
      <c r="Q1051" s="108"/>
      <c r="R1051" s="108"/>
      <c r="S1051" s="108"/>
      <c r="T1051" s="108"/>
      <c r="U1051" s="108"/>
      <c r="V1051" s="108"/>
      <c r="W1051" s="108"/>
      <c r="X1051" s="108"/>
      <c r="Y1051" s="108"/>
      <c r="Z1051" s="108"/>
      <c r="AA1051" s="108"/>
      <c r="AB1051" s="108"/>
      <c r="AC1051" s="108"/>
      <c r="AD1051" s="108"/>
      <c r="AE1051" s="108"/>
      <c r="AF1051" s="108"/>
      <c r="AG1051" s="108"/>
      <c r="AH1051" s="108"/>
    </row>
    <row r="1052" spans="7:34" x14ac:dyDescent="0.55000000000000004">
      <c r="G1052" s="108"/>
      <c r="H1052" s="108"/>
      <c r="I1052" s="108"/>
      <c r="J1052" s="108"/>
      <c r="K1052" s="108"/>
      <c r="L1052" s="108"/>
      <c r="M1052" s="108"/>
      <c r="N1052" s="108"/>
      <c r="O1052" s="108"/>
      <c r="P1052" s="108"/>
      <c r="Q1052" s="108"/>
      <c r="R1052" s="108"/>
      <c r="S1052" s="108"/>
      <c r="T1052" s="108"/>
      <c r="U1052" s="108"/>
      <c r="V1052" s="108"/>
      <c r="W1052" s="108"/>
      <c r="X1052" s="108"/>
      <c r="Y1052" s="108"/>
      <c r="Z1052" s="108"/>
      <c r="AA1052" s="108"/>
      <c r="AB1052" s="108"/>
      <c r="AC1052" s="108"/>
      <c r="AD1052" s="108"/>
      <c r="AE1052" s="108"/>
      <c r="AF1052" s="108"/>
      <c r="AG1052" s="108"/>
      <c r="AH1052" s="108"/>
    </row>
    <row r="1053" spans="7:34" x14ac:dyDescent="0.55000000000000004">
      <c r="G1053" s="108"/>
      <c r="H1053" s="108"/>
      <c r="I1053" s="108"/>
      <c r="J1053" s="108"/>
      <c r="K1053" s="108"/>
      <c r="L1053" s="108"/>
      <c r="M1053" s="108"/>
      <c r="N1053" s="108"/>
      <c r="O1053" s="108"/>
      <c r="P1053" s="108"/>
      <c r="Q1053" s="108"/>
      <c r="R1053" s="108"/>
      <c r="S1053" s="108"/>
      <c r="T1053" s="108"/>
      <c r="U1053" s="108"/>
      <c r="V1053" s="108"/>
      <c r="W1053" s="108"/>
      <c r="X1053" s="108"/>
      <c r="Y1053" s="108"/>
      <c r="Z1053" s="108"/>
      <c r="AA1053" s="108"/>
      <c r="AB1053" s="108"/>
      <c r="AC1053" s="108"/>
      <c r="AD1053" s="108"/>
      <c r="AE1053" s="108"/>
      <c r="AF1053" s="108"/>
      <c r="AG1053" s="108"/>
      <c r="AH1053" s="108"/>
    </row>
    <row r="1054" spans="7:34" x14ac:dyDescent="0.55000000000000004">
      <c r="G1054" s="108"/>
      <c r="H1054" s="108"/>
      <c r="I1054" s="108"/>
      <c r="J1054" s="108"/>
      <c r="K1054" s="108"/>
      <c r="L1054" s="108"/>
      <c r="M1054" s="108"/>
      <c r="N1054" s="108"/>
      <c r="O1054" s="108"/>
      <c r="P1054" s="108"/>
      <c r="Q1054" s="108"/>
      <c r="R1054" s="108"/>
      <c r="S1054" s="108"/>
      <c r="T1054" s="108"/>
      <c r="U1054" s="108"/>
      <c r="V1054" s="108"/>
      <c r="W1054" s="108"/>
      <c r="X1054" s="108"/>
      <c r="Y1054" s="108"/>
      <c r="Z1054" s="108"/>
      <c r="AA1054" s="108"/>
      <c r="AB1054" s="108"/>
      <c r="AC1054" s="108"/>
      <c r="AD1054" s="108"/>
      <c r="AE1054" s="108"/>
      <c r="AF1054" s="108"/>
      <c r="AG1054" s="108"/>
      <c r="AH1054" s="108"/>
    </row>
    <row r="1055" spans="7:34" x14ac:dyDescent="0.55000000000000004">
      <c r="G1055" s="108"/>
      <c r="H1055" s="108"/>
      <c r="I1055" s="108"/>
      <c r="J1055" s="108"/>
      <c r="K1055" s="108"/>
      <c r="L1055" s="108"/>
      <c r="M1055" s="108"/>
      <c r="N1055" s="108"/>
      <c r="O1055" s="108"/>
      <c r="P1055" s="108"/>
      <c r="Q1055" s="108"/>
      <c r="R1055" s="108"/>
      <c r="S1055" s="108"/>
      <c r="T1055" s="108"/>
      <c r="U1055" s="108"/>
      <c r="V1055" s="108"/>
      <c r="W1055" s="108"/>
      <c r="X1055" s="108"/>
      <c r="Y1055" s="108"/>
      <c r="Z1055" s="108"/>
      <c r="AA1055" s="108"/>
      <c r="AB1055" s="108"/>
      <c r="AC1055" s="108"/>
      <c r="AD1055" s="108"/>
      <c r="AE1055" s="108"/>
      <c r="AF1055" s="108"/>
      <c r="AG1055" s="108"/>
      <c r="AH1055" s="108"/>
    </row>
    <row r="1056" spans="7:34" x14ac:dyDescent="0.55000000000000004">
      <c r="G1056" s="108"/>
      <c r="H1056" s="108"/>
      <c r="I1056" s="108"/>
      <c r="J1056" s="108"/>
      <c r="K1056" s="108"/>
      <c r="L1056" s="108"/>
      <c r="M1056" s="108"/>
      <c r="N1056" s="108"/>
      <c r="O1056" s="108"/>
      <c r="P1056" s="108"/>
      <c r="Q1056" s="108"/>
      <c r="R1056" s="108"/>
      <c r="S1056" s="108"/>
      <c r="T1056" s="108"/>
      <c r="U1056" s="108"/>
      <c r="V1056" s="108"/>
      <c r="W1056" s="108"/>
      <c r="X1056" s="108"/>
      <c r="Y1056" s="108"/>
      <c r="Z1056" s="108"/>
      <c r="AA1056" s="108"/>
      <c r="AB1056" s="108"/>
      <c r="AC1056" s="108"/>
      <c r="AD1056" s="108"/>
      <c r="AE1056" s="108"/>
      <c r="AF1056" s="108"/>
      <c r="AG1056" s="108"/>
      <c r="AH1056" s="108"/>
    </row>
    <row r="1057" spans="7:34" x14ac:dyDescent="0.55000000000000004">
      <c r="G1057" s="108"/>
      <c r="H1057" s="108"/>
      <c r="I1057" s="108"/>
      <c r="J1057" s="108"/>
      <c r="K1057" s="108"/>
      <c r="L1057" s="108"/>
      <c r="M1057" s="108"/>
      <c r="N1057" s="108"/>
      <c r="O1057" s="108"/>
      <c r="P1057" s="108"/>
      <c r="Q1057" s="108"/>
      <c r="R1057" s="108"/>
      <c r="S1057" s="108"/>
      <c r="T1057" s="108"/>
      <c r="U1057" s="108"/>
      <c r="V1057" s="108"/>
      <c r="W1057" s="108"/>
      <c r="X1057" s="108"/>
      <c r="Y1057" s="108"/>
      <c r="Z1057" s="108"/>
      <c r="AA1057" s="108"/>
      <c r="AB1057" s="108"/>
      <c r="AC1057" s="108"/>
      <c r="AD1057" s="108"/>
      <c r="AE1057" s="108"/>
      <c r="AF1057" s="108"/>
      <c r="AG1057" s="108"/>
      <c r="AH1057" s="108"/>
    </row>
    <row r="1058" spans="7:34" x14ac:dyDescent="0.55000000000000004">
      <c r="G1058" s="108"/>
      <c r="H1058" s="108"/>
      <c r="I1058" s="108"/>
      <c r="J1058" s="108"/>
      <c r="K1058" s="108"/>
      <c r="L1058" s="108"/>
      <c r="M1058" s="108"/>
      <c r="N1058" s="108"/>
      <c r="O1058" s="108"/>
      <c r="P1058" s="108"/>
      <c r="Q1058" s="108"/>
      <c r="R1058" s="108"/>
      <c r="S1058" s="108"/>
      <c r="T1058" s="108"/>
      <c r="U1058" s="108"/>
      <c r="V1058" s="108"/>
      <c r="W1058" s="108"/>
      <c r="X1058" s="108"/>
      <c r="Y1058" s="108"/>
      <c r="Z1058" s="108"/>
      <c r="AA1058" s="108"/>
      <c r="AB1058" s="108"/>
      <c r="AC1058" s="108"/>
      <c r="AD1058" s="108"/>
      <c r="AE1058" s="108"/>
      <c r="AF1058" s="108"/>
      <c r="AG1058" s="108"/>
      <c r="AH1058" s="108"/>
    </row>
    <row r="1059" spans="7:34" x14ac:dyDescent="0.55000000000000004">
      <c r="G1059" s="108"/>
      <c r="H1059" s="108"/>
      <c r="I1059" s="108"/>
      <c r="J1059" s="108"/>
      <c r="K1059" s="108"/>
      <c r="L1059" s="108"/>
      <c r="M1059" s="108"/>
      <c r="N1059" s="108"/>
      <c r="O1059" s="108"/>
      <c r="P1059" s="108"/>
      <c r="Q1059" s="108"/>
      <c r="R1059" s="108"/>
      <c r="S1059" s="108"/>
      <c r="T1059" s="108"/>
      <c r="U1059" s="108"/>
      <c r="V1059" s="108"/>
      <c r="W1059" s="108"/>
      <c r="X1059" s="108"/>
      <c r="Y1059" s="108"/>
      <c r="Z1059" s="108"/>
      <c r="AA1059" s="108"/>
      <c r="AB1059" s="108"/>
      <c r="AC1059" s="108"/>
      <c r="AD1059" s="108"/>
      <c r="AE1059" s="108"/>
      <c r="AF1059" s="108"/>
      <c r="AG1059" s="108"/>
      <c r="AH1059" s="108"/>
    </row>
    <row r="1060" spans="7:34" x14ac:dyDescent="0.55000000000000004">
      <c r="G1060" s="108"/>
      <c r="H1060" s="108"/>
      <c r="I1060" s="108"/>
      <c r="J1060" s="108"/>
      <c r="K1060" s="108"/>
      <c r="L1060" s="108"/>
      <c r="M1060" s="108"/>
      <c r="N1060" s="108"/>
      <c r="O1060" s="108"/>
      <c r="P1060" s="108"/>
      <c r="Q1060" s="108"/>
      <c r="R1060" s="108"/>
      <c r="S1060" s="108"/>
      <c r="T1060" s="108"/>
      <c r="U1060" s="108"/>
      <c r="V1060" s="108"/>
      <c r="W1060" s="108"/>
      <c r="X1060" s="108"/>
      <c r="Y1060" s="108"/>
      <c r="Z1060" s="108"/>
      <c r="AA1060" s="108"/>
      <c r="AB1060" s="108"/>
      <c r="AC1060" s="108"/>
      <c r="AD1060" s="108"/>
      <c r="AE1060" s="108"/>
      <c r="AF1060" s="108"/>
      <c r="AG1060" s="108"/>
      <c r="AH1060" s="108"/>
    </row>
    <row r="1061" spans="7:34" x14ac:dyDescent="0.55000000000000004">
      <c r="G1061" s="108"/>
      <c r="H1061" s="108"/>
      <c r="I1061" s="108"/>
      <c r="J1061" s="108"/>
      <c r="K1061" s="108"/>
      <c r="L1061" s="108"/>
      <c r="M1061" s="108"/>
      <c r="N1061" s="108"/>
      <c r="O1061" s="108"/>
      <c r="P1061" s="108"/>
      <c r="Q1061" s="108"/>
      <c r="R1061" s="108"/>
      <c r="S1061" s="108"/>
      <c r="T1061" s="108"/>
      <c r="U1061" s="108"/>
      <c r="V1061" s="108"/>
      <c r="W1061" s="108"/>
      <c r="X1061" s="108"/>
      <c r="Y1061" s="108"/>
      <c r="Z1061" s="108"/>
      <c r="AA1061" s="108"/>
      <c r="AB1061" s="108"/>
      <c r="AC1061" s="108"/>
      <c r="AD1061" s="108"/>
      <c r="AE1061" s="108"/>
      <c r="AF1061" s="108"/>
      <c r="AG1061" s="108"/>
      <c r="AH1061" s="108"/>
    </row>
    <row r="1062" spans="7:34" x14ac:dyDescent="0.55000000000000004">
      <c r="G1062" s="108"/>
      <c r="H1062" s="108"/>
      <c r="I1062" s="108"/>
      <c r="J1062" s="108"/>
      <c r="K1062" s="108"/>
      <c r="L1062" s="108"/>
      <c r="M1062" s="108"/>
      <c r="N1062" s="108"/>
      <c r="O1062" s="108"/>
      <c r="P1062" s="108"/>
      <c r="Q1062" s="108"/>
      <c r="R1062" s="108"/>
      <c r="S1062" s="108"/>
      <c r="T1062" s="108"/>
      <c r="U1062" s="108"/>
      <c r="V1062" s="108"/>
      <c r="W1062" s="108"/>
      <c r="X1062" s="108"/>
      <c r="Y1062" s="108"/>
      <c r="Z1062" s="108"/>
      <c r="AA1062" s="108"/>
      <c r="AB1062" s="108"/>
      <c r="AC1062" s="108"/>
      <c r="AD1062" s="108"/>
      <c r="AE1062" s="108"/>
      <c r="AF1062" s="108"/>
      <c r="AG1062" s="108"/>
      <c r="AH1062" s="108"/>
    </row>
    <row r="1063" spans="7:34" x14ac:dyDescent="0.55000000000000004">
      <c r="G1063" s="108"/>
      <c r="H1063" s="108"/>
      <c r="I1063" s="108"/>
      <c r="J1063" s="108"/>
      <c r="K1063" s="108"/>
      <c r="L1063" s="108"/>
      <c r="M1063" s="108"/>
      <c r="N1063" s="108"/>
      <c r="O1063" s="108"/>
      <c r="P1063" s="108"/>
      <c r="Q1063" s="108"/>
      <c r="R1063" s="108"/>
      <c r="S1063" s="108"/>
      <c r="T1063" s="108"/>
      <c r="U1063" s="108"/>
      <c r="V1063" s="108"/>
      <c r="W1063" s="108"/>
      <c r="X1063" s="108"/>
      <c r="Y1063" s="108"/>
      <c r="Z1063" s="108"/>
      <c r="AA1063" s="108"/>
      <c r="AB1063" s="108"/>
      <c r="AC1063" s="108"/>
      <c r="AD1063" s="108"/>
      <c r="AE1063" s="108"/>
      <c r="AF1063" s="108"/>
      <c r="AG1063" s="108"/>
      <c r="AH1063" s="108"/>
    </row>
    <row r="1064" spans="7:34" x14ac:dyDescent="0.55000000000000004">
      <c r="G1064" s="108"/>
      <c r="H1064" s="108"/>
      <c r="I1064" s="108"/>
      <c r="J1064" s="108"/>
      <c r="K1064" s="108"/>
      <c r="L1064" s="108"/>
      <c r="M1064" s="108"/>
      <c r="N1064" s="108"/>
      <c r="O1064" s="108"/>
      <c r="P1064" s="108"/>
      <c r="Q1064" s="108"/>
      <c r="R1064" s="108"/>
      <c r="S1064" s="108"/>
      <c r="T1064" s="108"/>
      <c r="U1064" s="108"/>
      <c r="V1064" s="108"/>
      <c r="W1064" s="108"/>
      <c r="X1064" s="108"/>
      <c r="Y1064" s="108"/>
      <c r="Z1064" s="108"/>
      <c r="AA1064" s="108"/>
      <c r="AB1064" s="108"/>
      <c r="AC1064" s="108"/>
      <c r="AD1064" s="108"/>
      <c r="AE1064" s="108"/>
      <c r="AF1064" s="108"/>
      <c r="AG1064" s="108"/>
      <c r="AH1064" s="108"/>
    </row>
    <row r="1065" spans="7:34" x14ac:dyDescent="0.55000000000000004">
      <c r="G1065" s="108"/>
      <c r="H1065" s="108"/>
      <c r="I1065" s="108"/>
      <c r="J1065" s="108"/>
      <c r="K1065" s="108"/>
      <c r="L1065" s="108"/>
      <c r="M1065" s="108"/>
      <c r="N1065" s="108"/>
      <c r="O1065" s="108"/>
      <c r="P1065" s="108"/>
      <c r="Q1065" s="108"/>
      <c r="R1065" s="108"/>
      <c r="S1065" s="108"/>
      <c r="T1065" s="108"/>
      <c r="U1065" s="108"/>
      <c r="V1065" s="108"/>
      <c r="W1065" s="108"/>
      <c r="X1065" s="108"/>
      <c r="Y1065" s="108"/>
      <c r="Z1065" s="108"/>
      <c r="AA1065" s="108"/>
      <c r="AB1065" s="108"/>
      <c r="AC1065" s="108"/>
      <c r="AD1065" s="108"/>
      <c r="AE1065" s="108"/>
      <c r="AF1065" s="108"/>
      <c r="AG1065" s="108"/>
      <c r="AH1065" s="108"/>
    </row>
    <row r="1066" spans="7:34" x14ac:dyDescent="0.55000000000000004">
      <c r="G1066" s="108"/>
      <c r="H1066" s="108"/>
      <c r="I1066" s="108"/>
      <c r="J1066" s="108"/>
      <c r="K1066" s="108"/>
      <c r="L1066" s="108"/>
      <c r="M1066" s="108"/>
      <c r="N1066" s="108"/>
      <c r="O1066" s="108"/>
      <c r="P1066" s="108"/>
      <c r="Q1066" s="108"/>
      <c r="R1066" s="108"/>
      <c r="S1066" s="108"/>
      <c r="T1066" s="108"/>
      <c r="U1066" s="108"/>
      <c r="V1066" s="108"/>
      <c r="W1066" s="108"/>
      <c r="X1066" s="108"/>
      <c r="Y1066" s="108"/>
      <c r="Z1066" s="108"/>
      <c r="AA1066" s="108"/>
      <c r="AB1066" s="108"/>
      <c r="AC1066" s="108"/>
      <c r="AD1066" s="108"/>
      <c r="AE1066" s="108"/>
      <c r="AF1066" s="108"/>
      <c r="AG1066" s="108"/>
      <c r="AH1066" s="108"/>
    </row>
    <row r="1067" spans="7:34" x14ac:dyDescent="0.55000000000000004">
      <c r="G1067" s="108"/>
      <c r="H1067" s="108"/>
      <c r="I1067" s="108"/>
      <c r="J1067" s="108"/>
      <c r="K1067" s="108"/>
      <c r="L1067" s="108"/>
      <c r="M1067" s="108"/>
      <c r="N1067" s="108"/>
      <c r="O1067" s="108"/>
      <c r="P1067" s="108"/>
      <c r="Q1067" s="108"/>
      <c r="R1067" s="108"/>
      <c r="S1067" s="108"/>
      <c r="T1067" s="108"/>
      <c r="U1067" s="108"/>
      <c r="V1067" s="108"/>
      <c r="W1067" s="108"/>
      <c r="X1067" s="108"/>
      <c r="Y1067" s="108"/>
      <c r="Z1067" s="108"/>
      <c r="AA1067" s="108"/>
      <c r="AB1067" s="108"/>
      <c r="AC1067" s="108"/>
      <c r="AD1067" s="108"/>
      <c r="AE1067" s="108"/>
      <c r="AF1067" s="108"/>
      <c r="AG1067" s="108"/>
      <c r="AH1067" s="108"/>
    </row>
    <row r="1068" spans="7:34" x14ac:dyDescent="0.55000000000000004">
      <c r="G1068" s="108"/>
      <c r="H1068" s="108"/>
      <c r="I1068" s="108"/>
      <c r="J1068" s="108"/>
      <c r="K1068" s="108"/>
      <c r="L1068" s="108"/>
      <c r="M1068" s="108"/>
      <c r="N1068" s="108"/>
      <c r="O1068" s="108"/>
      <c r="P1068" s="108"/>
      <c r="Q1068" s="108"/>
      <c r="R1068" s="108"/>
      <c r="S1068" s="108"/>
      <c r="T1068" s="108"/>
      <c r="U1068" s="108"/>
      <c r="V1068" s="108"/>
      <c r="W1068" s="108"/>
      <c r="X1068" s="108"/>
      <c r="Y1068" s="108"/>
      <c r="Z1068" s="108"/>
      <c r="AA1068" s="108"/>
      <c r="AB1068" s="108"/>
      <c r="AC1068" s="108"/>
      <c r="AD1068" s="108"/>
      <c r="AE1068" s="108"/>
      <c r="AF1068" s="108"/>
      <c r="AG1068" s="108"/>
      <c r="AH1068" s="108"/>
    </row>
    <row r="1069" spans="7:34" x14ac:dyDescent="0.55000000000000004">
      <c r="G1069" s="108"/>
      <c r="H1069" s="108"/>
      <c r="I1069" s="108"/>
      <c r="J1069" s="108"/>
      <c r="K1069" s="108"/>
      <c r="L1069" s="108"/>
      <c r="M1069" s="108"/>
      <c r="N1069" s="108"/>
      <c r="O1069" s="108"/>
      <c r="P1069" s="108"/>
      <c r="Q1069" s="108"/>
      <c r="R1069" s="108"/>
      <c r="S1069" s="108"/>
      <c r="T1069" s="108"/>
      <c r="U1069" s="108"/>
      <c r="V1069" s="108"/>
      <c r="W1069" s="108"/>
      <c r="X1069" s="108"/>
      <c r="Y1069" s="108"/>
      <c r="Z1069" s="108"/>
      <c r="AA1069" s="108"/>
      <c r="AB1069" s="108"/>
      <c r="AC1069" s="108"/>
      <c r="AD1069" s="108"/>
      <c r="AE1069" s="108"/>
      <c r="AF1069" s="108"/>
      <c r="AG1069" s="108"/>
      <c r="AH1069" s="108"/>
    </row>
    <row r="1070" spans="7:34" x14ac:dyDescent="0.55000000000000004">
      <c r="G1070" s="108"/>
      <c r="H1070" s="108"/>
      <c r="I1070" s="108"/>
      <c r="J1070" s="108"/>
      <c r="K1070" s="108"/>
      <c r="L1070" s="108"/>
      <c r="M1070" s="108"/>
      <c r="N1070" s="108"/>
      <c r="O1070" s="108"/>
      <c r="P1070" s="108"/>
      <c r="Q1070" s="108"/>
      <c r="R1070" s="108"/>
      <c r="S1070" s="108"/>
      <c r="T1070" s="108"/>
      <c r="U1070" s="108"/>
      <c r="V1070" s="108"/>
      <c r="W1070" s="108"/>
      <c r="X1070" s="108"/>
      <c r="Y1070" s="108"/>
      <c r="Z1070" s="108"/>
      <c r="AA1070" s="108"/>
      <c r="AB1070" s="108"/>
      <c r="AC1070" s="108"/>
      <c r="AD1070" s="108"/>
      <c r="AE1070" s="108"/>
      <c r="AF1070" s="108"/>
      <c r="AG1070" s="108"/>
      <c r="AH1070" s="108"/>
    </row>
    <row r="1071" spans="7:34" x14ac:dyDescent="0.55000000000000004">
      <c r="G1071" s="108"/>
      <c r="H1071" s="108"/>
      <c r="I1071" s="108"/>
      <c r="J1071" s="108"/>
      <c r="K1071" s="108"/>
      <c r="L1071" s="108"/>
      <c r="M1071" s="108"/>
      <c r="N1071" s="108"/>
      <c r="O1071" s="108"/>
      <c r="P1071" s="108"/>
      <c r="Q1071" s="108"/>
      <c r="R1071" s="108"/>
      <c r="S1071" s="108"/>
      <c r="T1071" s="108"/>
      <c r="U1071" s="108"/>
      <c r="V1071" s="108"/>
      <c r="W1071" s="108"/>
      <c r="X1071" s="108"/>
      <c r="Y1071" s="108"/>
      <c r="Z1071" s="108"/>
      <c r="AA1071" s="108"/>
      <c r="AB1071" s="108"/>
      <c r="AC1071" s="108"/>
      <c r="AD1071" s="108"/>
      <c r="AE1071" s="108"/>
      <c r="AF1071" s="108"/>
      <c r="AG1071" s="108"/>
      <c r="AH1071" s="108"/>
    </row>
    <row r="1072" spans="7:34" x14ac:dyDescent="0.55000000000000004">
      <c r="G1072" s="108"/>
      <c r="H1072" s="108"/>
      <c r="I1072" s="108"/>
      <c r="J1072" s="108"/>
      <c r="K1072" s="108"/>
      <c r="L1072" s="108"/>
      <c r="M1072" s="108"/>
      <c r="N1072" s="108"/>
      <c r="O1072" s="108"/>
      <c r="P1072" s="108"/>
      <c r="Q1072" s="108"/>
      <c r="R1072" s="108"/>
      <c r="S1072" s="108"/>
      <c r="T1072" s="108"/>
      <c r="U1072" s="108"/>
      <c r="V1072" s="108"/>
      <c r="W1072" s="108"/>
      <c r="X1072" s="108"/>
      <c r="Y1072" s="108"/>
      <c r="Z1072" s="108"/>
      <c r="AA1072" s="108"/>
      <c r="AB1072" s="108"/>
      <c r="AC1072" s="108"/>
      <c r="AD1072" s="108"/>
      <c r="AE1072" s="108"/>
      <c r="AF1072" s="108"/>
      <c r="AG1072" s="108"/>
      <c r="AH1072" s="108"/>
    </row>
  </sheetData>
  <sheetProtection algorithmName="SHA-512" hashValue="SVjqKWx06EgqXMdCC4QPwIUpv08gJKBgk1QMInUnOGqQCbXo3N6Fcqe7y57we5SGQUG+Ly4VPqsyGyBoKUKMWg==" saltValue="PpP8Gn50g84FWudZll9uJg==" spinCount="100000" sheet="1" objects="1" scenarios="1"/>
  <mergeCells count="4">
    <mergeCell ref="A4:B4"/>
    <mergeCell ref="C60:D60"/>
    <mergeCell ref="C62:D62"/>
    <mergeCell ref="C64:D64"/>
  </mergeCells>
  <dataValidations count="4">
    <dataValidation showInputMessage="1" showErrorMessage="1" sqref="A6:A45 B6:B9" xr:uid="{00000000-0002-0000-0900-000000000000}"/>
    <dataValidation type="decimal" operator="greaterThan" allowBlank="1" showInputMessage="1" showErrorMessage="1" sqref="B63" xr:uid="{8D39B2F4-E0C0-43EB-8D6F-D935695DD34D}">
      <formula1>1</formula1>
    </dataValidation>
    <dataValidation type="decimal" operator="greaterThanOrEqual" allowBlank="1" showInputMessage="1" showErrorMessage="1" sqref="B61" xr:uid="{42EF667E-D97C-47FC-8AE3-B21FB1E19145}">
      <formula1>1</formula1>
    </dataValidation>
    <dataValidation operator="greaterThanOrEqual" allowBlank="1" showInputMessage="1" showErrorMessage="1" sqref="B62" xr:uid="{9603068E-5646-4D68-A77A-7B542FDF22F7}"/>
  </dataValidations>
  <pageMargins left="0.7" right="0.7" top="0.78740157499999996" bottom="0.78740157499999996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624"/>
  <sheetViews>
    <sheetView topLeftCell="A48" zoomScaleNormal="100" workbookViewId="0">
      <selection activeCell="B64" sqref="B64"/>
    </sheetView>
  </sheetViews>
  <sheetFormatPr baseColWidth="10" defaultColWidth="11.578125" defaultRowHeight="14.4" x14ac:dyDescent="0.55000000000000004"/>
  <cols>
    <col min="1" max="1" width="18.41796875" style="46" customWidth="1"/>
    <col min="2" max="2" width="11.578125" style="46"/>
    <col min="3" max="3" width="16.83984375" style="46" customWidth="1"/>
    <col min="4" max="5" width="11.578125" style="46"/>
    <col min="6" max="6" width="13.578125" style="46" customWidth="1"/>
    <col min="7" max="7" width="12" style="46" bestFit="1" customWidth="1"/>
    <col min="8" max="8" width="15.578125" style="46" customWidth="1"/>
    <col min="9" max="9" width="11.578125" style="46"/>
    <col min="10" max="10" width="25.68359375" style="46" customWidth="1"/>
    <col min="11" max="11" width="31.68359375" style="46" customWidth="1"/>
    <col min="12" max="12" width="29.15625" style="46" customWidth="1"/>
    <col min="13" max="13" width="16.41796875" style="46" customWidth="1"/>
    <col min="14" max="14" width="11.578125" style="46" customWidth="1"/>
    <col min="15" max="15" width="10.26171875" style="46" customWidth="1"/>
    <col min="16" max="16384" width="11.578125" style="46"/>
  </cols>
  <sheetData>
    <row r="1" spans="1:42" ht="18.3" x14ac:dyDescent="0.7">
      <c r="A1" s="106" t="s">
        <v>54</v>
      </c>
      <c r="B1" s="107"/>
      <c r="C1" s="107"/>
      <c r="D1" s="107"/>
      <c r="E1" s="107"/>
      <c r="F1" s="107"/>
      <c r="G1" s="107"/>
      <c r="H1" s="107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K1" s="108"/>
      <c r="AL1" s="108"/>
      <c r="AM1" s="108"/>
      <c r="AN1" s="108"/>
      <c r="AO1" s="108"/>
      <c r="AP1" s="108"/>
    </row>
    <row r="2" spans="1:42" x14ac:dyDescent="0.55000000000000004">
      <c r="A2" s="109"/>
      <c r="B2" s="109"/>
      <c r="C2" s="175"/>
      <c r="D2" s="175"/>
      <c r="E2" s="175"/>
      <c r="F2" s="175"/>
      <c r="G2" s="175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K2" s="108"/>
      <c r="AL2" s="108"/>
      <c r="AM2" s="108"/>
      <c r="AN2" s="108"/>
      <c r="AO2" s="108"/>
      <c r="AP2" s="108"/>
    </row>
    <row r="3" spans="1:42" x14ac:dyDescent="0.55000000000000004">
      <c r="A3" s="109"/>
      <c r="B3" s="109"/>
      <c r="C3" s="109" t="s">
        <v>0</v>
      </c>
      <c r="D3" s="110" t="s">
        <v>1</v>
      </c>
      <c r="E3" s="109" t="s">
        <v>2</v>
      </c>
      <c r="F3" s="109" t="s">
        <v>21</v>
      </c>
      <c r="G3" s="109" t="s">
        <v>3</v>
      </c>
      <c r="H3" s="109" t="s">
        <v>4</v>
      </c>
      <c r="I3" s="109" t="s">
        <v>134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K3" s="108"/>
      <c r="AL3" s="108"/>
      <c r="AM3" s="108"/>
      <c r="AN3" s="108"/>
      <c r="AO3" s="108"/>
      <c r="AP3" s="108"/>
    </row>
    <row r="4" spans="1:42" x14ac:dyDescent="0.55000000000000004">
      <c r="A4" s="185" t="s">
        <v>135</v>
      </c>
      <c r="B4" s="185"/>
      <c r="C4" s="109">
        <f>EINGABEN!$D$46</f>
        <v>10</v>
      </c>
      <c r="D4" s="109">
        <f>SUM(D6:D45)</f>
        <v>78.5</v>
      </c>
      <c r="E4" s="109">
        <f>SUM(E6:E45)</f>
        <v>822.75</v>
      </c>
      <c r="F4" s="108" t="s">
        <v>22</v>
      </c>
      <c r="G4" s="109">
        <f>SUM(G6:G45)</f>
        <v>9876.125</v>
      </c>
      <c r="H4" s="109">
        <f>SUM(H6:H45)</f>
        <v>822.75</v>
      </c>
      <c r="I4" s="109">
        <f>SUM(I6:I45)</f>
        <v>126984.1875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K4" s="108"/>
      <c r="AL4" s="108"/>
      <c r="AM4" s="108"/>
      <c r="AN4" s="108"/>
      <c r="AO4" s="108"/>
      <c r="AP4" s="108"/>
    </row>
    <row r="5" spans="1:42" x14ac:dyDescent="0.55000000000000004">
      <c r="A5" s="109" t="s">
        <v>8</v>
      </c>
      <c r="B5" s="109" t="s">
        <v>9</v>
      </c>
      <c r="C5" s="109" t="s">
        <v>35</v>
      </c>
      <c r="D5" s="109" t="s">
        <v>5</v>
      </c>
      <c r="E5" s="109" t="s">
        <v>6</v>
      </c>
      <c r="F5" s="109" t="s">
        <v>23</v>
      </c>
      <c r="G5" s="109" t="s">
        <v>10</v>
      </c>
      <c r="H5" s="109" t="s">
        <v>7</v>
      </c>
      <c r="I5" s="110" t="s">
        <v>18</v>
      </c>
      <c r="J5" s="108" t="s">
        <v>113</v>
      </c>
      <c r="K5" s="111" t="s">
        <v>111</v>
      </c>
      <c r="L5" s="111" t="s">
        <v>112</v>
      </c>
      <c r="M5" s="111" t="s">
        <v>146</v>
      </c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K5" s="108"/>
      <c r="AL5" s="108"/>
      <c r="AM5" s="108"/>
      <c r="AN5" s="108"/>
      <c r="AO5" s="108"/>
      <c r="AP5" s="108"/>
    </row>
    <row r="6" spans="1:42" x14ac:dyDescent="0.55000000000000004">
      <c r="A6" s="109">
        <f>EINGABEN!C6</f>
        <v>8</v>
      </c>
      <c r="B6" s="109">
        <f>EINGABEN!D6</f>
        <v>64</v>
      </c>
      <c r="C6" s="109"/>
      <c r="D6" s="109">
        <f>EINGABEN!C6</f>
        <v>8</v>
      </c>
      <c r="E6" s="109">
        <f>(B6)</f>
        <v>64</v>
      </c>
      <c r="F6" s="108">
        <f>(C52+C54*D6)</f>
        <v>84.757171999999997</v>
      </c>
      <c r="G6" s="109">
        <f t="shared" ref="G6:G45" si="0">(D6*E6)</f>
        <v>512</v>
      </c>
      <c r="H6" s="109">
        <f t="shared" ref="H6:H45" si="1">(D6)^2</f>
        <v>64</v>
      </c>
      <c r="I6" s="109">
        <f t="shared" ref="I6:I45" si="2">(E6)^2</f>
        <v>4096</v>
      </c>
      <c r="J6" s="108">
        <f>IF(EINGABEN!C6="","",EINGABEN!C6)</f>
        <v>8</v>
      </c>
      <c r="K6" s="108">
        <f t="shared" ref="K6:K44" si="3">IF(B6=0,"",B6)</f>
        <v>64</v>
      </c>
      <c r="L6" s="108">
        <f>IF(J6="","",($C$52+$C$54*(J6+0.00001)))</f>
        <v>84.757337478149992</v>
      </c>
      <c r="M6" s="111">
        <f>IF(K6="","",ABS(K6-L6)^1)</f>
        <v>20.757337478149992</v>
      </c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K6" s="108"/>
      <c r="AL6" s="108"/>
      <c r="AM6" s="108"/>
      <c r="AN6" s="108"/>
      <c r="AO6" s="108"/>
      <c r="AP6" s="108"/>
    </row>
    <row r="7" spans="1:42" x14ac:dyDescent="0.55000000000000004">
      <c r="A7" s="109">
        <f>EINGABEN!C7</f>
        <v>7</v>
      </c>
      <c r="B7" s="109">
        <f>EINGABEN!D7</f>
        <v>49</v>
      </c>
      <c r="C7" s="109"/>
      <c r="D7" s="109">
        <f>EINGABEN!C7</f>
        <v>7</v>
      </c>
      <c r="E7" s="109">
        <f t="shared" ref="E7:E45" si="4">(B7)</f>
        <v>49</v>
      </c>
      <c r="F7" s="108">
        <f>(C52+C54*D7)</f>
        <v>68.209356999999997</v>
      </c>
      <c r="G7" s="109">
        <f t="shared" si="0"/>
        <v>343</v>
      </c>
      <c r="H7" s="109">
        <f t="shared" si="1"/>
        <v>49</v>
      </c>
      <c r="I7" s="109">
        <f t="shared" si="2"/>
        <v>2401</v>
      </c>
      <c r="J7" s="108">
        <f>IF(EINGABEN!C7="","",EINGABEN!C7)</f>
        <v>7</v>
      </c>
      <c r="K7" s="108">
        <f t="shared" si="3"/>
        <v>49</v>
      </c>
      <c r="L7" s="108">
        <f t="shared" ref="L7:L45" si="5">IF(J7="","",($C$52+$C$54*(J7+0.00001)))</f>
        <v>68.209522478149992</v>
      </c>
      <c r="M7" s="111">
        <f t="shared" ref="M7:M45" si="6">IF(K7="","",ABS(K7-L7)^1)</f>
        <v>19.209522478149992</v>
      </c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K7" s="108"/>
      <c r="AL7" s="108"/>
      <c r="AM7" s="108"/>
      <c r="AN7" s="108"/>
      <c r="AO7" s="108"/>
      <c r="AP7" s="108"/>
    </row>
    <row r="8" spans="1:42" x14ac:dyDescent="0.55000000000000004">
      <c r="A8" s="109">
        <f>EINGABEN!C8</f>
        <v>4</v>
      </c>
      <c r="B8" s="109">
        <f>EINGABEN!D8</f>
        <v>16</v>
      </c>
      <c r="C8" s="109"/>
      <c r="D8" s="109">
        <f>EINGABEN!C8</f>
        <v>4</v>
      </c>
      <c r="E8" s="109">
        <f t="shared" si="4"/>
        <v>16</v>
      </c>
      <c r="F8" s="108">
        <f>(C52+C54*D8)</f>
        <v>18.565911999999997</v>
      </c>
      <c r="G8" s="109">
        <f t="shared" si="0"/>
        <v>64</v>
      </c>
      <c r="H8" s="109">
        <f t="shared" si="1"/>
        <v>16</v>
      </c>
      <c r="I8" s="109">
        <f t="shared" si="2"/>
        <v>256</v>
      </c>
      <c r="J8" s="108">
        <f>IF(EINGABEN!C8="","",EINGABEN!C8)</f>
        <v>4</v>
      </c>
      <c r="K8" s="108">
        <f t="shared" si="3"/>
        <v>16</v>
      </c>
      <c r="L8" s="108">
        <f t="shared" si="5"/>
        <v>18.566077478149992</v>
      </c>
      <c r="M8" s="111">
        <f t="shared" si="6"/>
        <v>2.5660774781499924</v>
      </c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K8" s="108"/>
      <c r="AL8" s="108"/>
      <c r="AM8" s="108"/>
      <c r="AN8" s="108"/>
      <c r="AO8" s="108"/>
      <c r="AP8" s="108"/>
    </row>
    <row r="9" spans="1:42" x14ac:dyDescent="0.55000000000000004">
      <c r="A9" s="109">
        <f>EINGABEN!C9</f>
        <v>2.5</v>
      </c>
      <c r="B9" s="109">
        <f>EINGABEN!D9</f>
        <v>6.25</v>
      </c>
      <c r="C9" s="109"/>
      <c r="D9" s="109">
        <f>EINGABEN!C9</f>
        <v>2.5</v>
      </c>
      <c r="E9" s="109">
        <f t="shared" si="4"/>
        <v>6.25</v>
      </c>
      <c r="F9" s="108">
        <f>(C52+C54*D9)</f>
        <v>-6.2558105000000026</v>
      </c>
      <c r="G9" s="109">
        <f t="shared" si="0"/>
        <v>15.625</v>
      </c>
      <c r="H9" s="109">
        <f t="shared" si="1"/>
        <v>6.25</v>
      </c>
      <c r="I9" s="109">
        <f t="shared" si="2"/>
        <v>39.0625</v>
      </c>
      <c r="J9" s="108">
        <f>IF(EINGABEN!C9="","",EINGABEN!C9)</f>
        <v>2.5</v>
      </c>
      <c r="K9" s="108">
        <f t="shared" si="3"/>
        <v>6.25</v>
      </c>
      <c r="L9" s="108">
        <f t="shared" si="5"/>
        <v>-6.2556450218500004</v>
      </c>
      <c r="M9" s="111">
        <f t="shared" si="6"/>
        <v>12.50564502185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K9" s="108"/>
      <c r="AL9" s="108"/>
      <c r="AM9" s="108"/>
      <c r="AN9" s="108"/>
      <c r="AO9" s="108"/>
      <c r="AP9" s="108"/>
    </row>
    <row r="10" spans="1:42" x14ac:dyDescent="0.55000000000000004">
      <c r="A10" s="109">
        <f>EINGABEN!C10</f>
        <v>4.5</v>
      </c>
      <c r="B10" s="109">
        <f>EINGABEN!D10</f>
        <v>20.25</v>
      </c>
      <c r="C10" s="109"/>
      <c r="D10" s="109">
        <f>EINGABEN!C10</f>
        <v>4.5</v>
      </c>
      <c r="E10" s="109">
        <f t="shared" si="4"/>
        <v>20.25</v>
      </c>
      <c r="F10" s="108">
        <f>(C52+C54*D10)</f>
        <v>26.839819500000004</v>
      </c>
      <c r="G10" s="109">
        <f t="shared" si="0"/>
        <v>91.125</v>
      </c>
      <c r="H10" s="109">
        <f t="shared" si="1"/>
        <v>20.25</v>
      </c>
      <c r="I10" s="109">
        <f t="shared" si="2"/>
        <v>410.0625</v>
      </c>
      <c r="J10" s="108">
        <f>IF(EINGABEN!C10="","",EINGABEN!C10)</f>
        <v>4.5</v>
      </c>
      <c r="K10" s="108">
        <f t="shared" si="3"/>
        <v>20.25</v>
      </c>
      <c r="L10" s="108">
        <f t="shared" si="5"/>
        <v>26.839984978149985</v>
      </c>
      <c r="M10" s="111">
        <f t="shared" si="6"/>
        <v>6.5899849781499853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K10" s="108"/>
      <c r="AL10" s="108"/>
      <c r="AM10" s="108"/>
      <c r="AN10" s="108"/>
      <c r="AO10" s="108"/>
      <c r="AP10" s="108"/>
    </row>
    <row r="11" spans="1:42" x14ac:dyDescent="0.55000000000000004">
      <c r="A11" s="109">
        <f>EINGABEN!C11</f>
        <v>10</v>
      </c>
      <c r="B11" s="109">
        <f>EINGABEN!D11</f>
        <v>100</v>
      </c>
      <c r="C11" s="109"/>
      <c r="D11" s="109">
        <f>EINGABEN!C11</f>
        <v>10</v>
      </c>
      <c r="E11" s="109">
        <f t="shared" si="4"/>
        <v>100</v>
      </c>
      <c r="F11" s="108">
        <f>(C52+C54*D11)</f>
        <v>117.852802</v>
      </c>
      <c r="G11" s="109">
        <f t="shared" si="0"/>
        <v>1000</v>
      </c>
      <c r="H11" s="109">
        <f t="shared" si="1"/>
        <v>100</v>
      </c>
      <c r="I11" s="109">
        <f t="shared" si="2"/>
        <v>10000</v>
      </c>
      <c r="J11" s="108">
        <f>IF(EINGABEN!C11="","",EINGABEN!C11)</f>
        <v>10</v>
      </c>
      <c r="K11" s="108">
        <f t="shared" si="3"/>
        <v>100</v>
      </c>
      <c r="L11" s="108">
        <f t="shared" si="5"/>
        <v>117.85296747814999</v>
      </c>
      <c r="M11" s="111">
        <f t="shared" si="6"/>
        <v>17.852967478149992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K11" s="108"/>
      <c r="AL11" s="108"/>
      <c r="AM11" s="108"/>
      <c r="AN11" s="108"/>
      <c r="AO11" s="108"/>
      <c r="AP11" s="108"/>
    </row>
    <row r="12" spans="1:42" x14ac:dyDescent="0.55000000000000004">
      <c r="A12" s="109">
        <f>EINGABEN!C12</f>
        <v>12</v>
      </c>
      <c r="B12" s="109">
        <f>EINGABEN!D12</f>
        <v>144</v>
      </c>
      <c r="C12" s="109"/>
      <c r="D12" s="109">
        <f>EINGABEN!C12</f>
        <v>12</v>
      </c>
      <c r="E12" s="109">
        <f t="shared" si="4"/>
        <v>144</v>
      </c>
      <c r="F12" s="108">
        <f>(C52+C54*D12)</f>
        <v>150.948432</v>
      </c>
      <c r="G12" s="109">
        <f t="shared" si="0"/>
        <v>1728</v>
      </c>
      <c r="H12" s="109">
        <f t="shared" si="1"/>
        <v>144</v>
      </c>
      <c r="I12" s="109">
        <f t="shared" si="2"/>
        <v>20736</v>
      </c>
      <c r="J12" s="108">
        <f>IF(EINGABEN!C12="","",EINGABEN!C12)</f>
        <v>12</v>
      </c>
      <c r="K12" s="108">
        <f t="shared" si="3"/>
        <v>144</v>
      </c>
      <c r="L12" s="108">
        <f t="shared" si="5"/>
        <v>150.94859747814999</v>
      </c>
      <c r="M12" s="111">
        <f t="shared" si="6"/>
        <v>6.948597478149992</v>
      </c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K12" s="108"/>
      <c r="AL12" s="108"/>
      <c r="AM12" s="108"/>
      <c r="AN12" s="108"/>
      <c r="AO12" s="108"/>
      <c r="AP12" s="108"/>
    </row>
    <row r="13" spans="1:42" x14ac:dyDescent="0.55000000000000004">
      <c r="A13" s="109">
        <f>EINGABEN!C13</f>
        <v>15</v>
      </c>
      <c r="B13" s="109">
        <f>EINGABEN!D13</f>
        <v>225</v>
      </c>
      <c r="C13" s="109"/>
      <c r="D13" s="109">
        <f>EINGABEN!C13</f>
        <v>15</v>
      </c>
      <c r="E13" s="109">
        <f t="shared" si="4"/>
        <v>225</v>
      </c>
      <c r="F13" s="108">
        <f>(C52+C54*D13)</f>
        <v>200.59187699999998</v>
      </c>
      <c r="G13" s="109">
        <f t="shared" si="0"/>
        <v>3375</v>
      </c>
      <c r="H13" s="109">
        <f t="shared" si="1"/>
        <v>225</v>
      </c>
      <c r="I13" s="109">
        <f t="shared" si="2"/>
        <v>50625</v>
      </c>
      <c r="J13" s="108">
        <f>IF(EINGABEN!C13="","",EINGABEN!C13)</f>
        <v>15</v>
      </c>
      <c r="K13" s="108">
        <f t="shared" si="3"/>
        <v>225</v>
      </c>
      <c r="L13" s="108">
        <f t="shared" si="5"/>
        <v>200.59204247814998</v>
      </c>
      <c r="M13" s="111">
        <f t="shared" si="6"/>
        <v>24.407957521850022</v>
      </c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K13" s="108"/>
      <c r="AL13" s="108"/>
      <c r="AM13" s="108"/>
      <c r="AN13" s="108"/>
      <c r="AO13" s="108"/>
      <c r="AP13" s="108"/>
    </row>
    <row r="14" spans="1:42" x14ac:dyDescent="0.55000000000000004">
      <c r="A14" s="109">
        <f>EINGABEN!C14</f>
        <v>1.5</v>
      </c>
      <c r="B14" s="109">
        <f>EINGABEN!D14</f>
        <v>2.25</v>
      </c>
      <c r="C14" s="109"/>
      <c r="D14" s="109">
        <f>EINGABEN!C14</f>
        <v>1.5</v>
      </c>
      <c r="E14" s="109">
        <f t="shared" si="4"/>
        <v>2.25</v>
      </c>
      <c r="F14" s="108">
        <f>(C52+C54*D14)</f>
        <v>-22.803625500000003</v>
      </c>
      <c r="G14" s="109">
        <f t="shared" si="0"/>
        <v>3.375</v>
      </c>
      <c r="H14" s="109">
        <f>(D14)^2</f>
        <v>2.25</v>
      </c>
      <c r="I14" s="109">
        <f t="shared" si="2"/>
        <v>5.0625</v>
      </c>
      <c r="J14" s="108">
        <f>IF(EINGABEN!C14="","",EINGABEN!C14)</f>
        <v>1.5</v>
      </c>
      <c r="K14" s="108">
        <f t="shared" si="3"/>
        <v>2.25</v>
      </c>
      <c r="L14" s="108">
        <f t="shared" si="5"/>
        <v>-22.80346002185</v>
      </c>
      <c r="M14" s="111">
        <f t="shared" si="6"/>
        <v>25.05346002185</v>
      </c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K14" s="108"/>
      <c r="AL14" s="108"/>
      <c r="AM14" s="108"/>
      <c r="AN14" s="108"/>
      <c r="AO14" s="108"/>
      <c r="AP14" s="108"/>
    </row>
    <row r="15" spans="1:42" ht="14.7" thickBot="1" x14ac:dyDescent="0.6">
      <c r="A15" s="112">
        <f>EINGABEN!C15</f>
        <v>14</v>
      </c>
      <c r="B15" s="112">
        <f>EINGABEN!D15</f>
        <v>196</v>
      </c>
      <c r="C15" s="112"/>
      <c r="D15" s="112">
        <f>EINGABEN!C15</f>
        <v>14</v>
      </c>
      <c r="E15" s="112">
        <f t="shared" si="4"/>
        <v>196</v>
      </c>
      <c r="F15" s="113">
        <f>(C52+C54*D15)</f>
        <v>184.044062</v>
      </c>
      <c r="G15" s="109">
        <f t="shared" si="0"/>
        <v>2744</v>
      </c>
      <c r="H15" s="109">
        <f t="shared" si="1"/>
        <v>196</v>
      </c>
      <c r="I15" s="109">
        <f t="shared" si="2"/>
        <v>38416</v>
      </c>
      <c r="J15" s="108">
        <f>IF(EINGABEN!C15="","",EINGABEN!C15)</f>
        <v>14</v>
      </c>
      <c r="K15" s="108">
        <f t="shared" si="3"/>
        <v>196</v>
      </c>
      <c r="L15" s="108">
        <f t="shared" si="5"/>
        <v>184.04422747814999</v>
      </c>
      <c r="M15" s="111">
        <f t="shared" si="6"/>
        <v>11.955772521850008</v>
      </c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K15" s="108"/>
      <c r="AL15" s="108"/>
      <c r="AM15" s="108"/>
      <c r="AN15" s="108"/>
      <c r="AO15" s="108"/>
      <c r="AP15" s="108"/>
    </row>
    <row r="16" spans="1:42" ht="14.7" thickTop="1" x14ac:dyDescent="0.55000000000000004">
      <c r="A16" s="114">
        <f>EINGABEN!C16</f>
        <v>0</v>
      </c>
      <c r="B16" s="115">
        <f>EINGABEN!D16</f>
        <v>0</v>
      </c>
      <c r="C16" s="115"/>
      <c r="D16" s="115">
        <f>EINGABEN!C16</f>
        <v>0</v>
      </c>
      <c r="E16" s="115">
        <f t="shared" si="4"/>
        <v>0</v>
      </c>
      <c r="F16" s="116">
        <f>(C52+C54*D16)</f>
        <v>-47.625348000000002</v>
      </c>
      <c r="G16" s="109">
        <f t="shared" si="0"/>
        <v>0</v>
      </c>
      <c r="H16" s="109">
        <f t="shared" si="1"/>
        <v>0</v>
      </c>
      <c r="I16" s="109">
        <f t="shared" si="2"/>
        <v>0</v>
      </c>
      <c r="J16" s="108" t="str">
        <f>IF(EINGABEN!C16="","",EINGABEN!C16)</f>
        <v/>
      </c>
      <c r="K16" s="108" t="str">
        <f t="shared" si="3"/>
        <v/>
      </c>
      <c r="L16" s="108" t="str">
        <f t="shared" si="5"/>
        <v/>
      </c>
      <c r="M16" s="111" t="str">
        <f t="shared" si="6"/>
        <v/>
      </c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</row>
    <row r="17" spans="1:30" x14ac:dyDescent="0.55000000000000004">
      <c r="A17" s="117">
        <f>EINGABEN!C17</f>
        <v>0</v>
      </c>
      <c r="B17" s="44">
        <f>EINGABEN!D17</f>
        <v>0</v>
      </c>
      <c r="C17" s="44"/>
      <c r="D17" s="44">
        <f>EINGABEN!C17</f>
        <v>0</v>
      </c>
      <c r="E17" s="44">
        <f t="shared" si="4"/>
        <v>0</v>
      </c>
      <c r="F17" s="41">
        <f>(C52+C54*D17)</f>
        <v>-47.625348000000002</v>
      </c>
      <c r="G17" s="109">
        <f t="shared" si="0"/>
        <v>0</v>
      </c>
      <c r="H17" s="109">
        <f t="shared" si="1"/>
        <v>0</v>
      </c>
      <c r="I17" s="109">
        <f t="shared" si="2"/>
        <v>0</v>
      </c>
      <c r="J17" s="108" t="str">
        <f>IF(EINGABEN!C17="","",EINGABEN!C17)</f>
        <v/>
      </c>
      <c r="K17" s="108" t="str">
        <f t="shared" si="3"/>
        <v/>
      </c>
      <c r="L17" s="108" t="str">
        <f t="shared" si="5"/>
        <v/>
      </c>
      <c r="M17" s="111" t="str">
        <f t="shared" si="6"/>
        <v/>
      </c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</row>
    <row r="18" spans="1:30" x14ac:dyDescent="0.55000000000000004">
      <c r="A18" s="117">
        <f>EINGABEN!C18</f>
        <v>0</v>
      </c>
      <c r="B18" s="44">
        <f>EINGABEN!D18</f>
        <v>0</v>
      </c>
      <c r="C18" s="44"/>
      <c r="D18" s="44">
        <f>EINGABEN!C18</f>
        <v>0</v>
      </c>
      <c r="E18" s="44">
        <f t="shared" si="4"/>
        <v>0</v>
      </c>
      <c r="F18" s="41">
        <f>(C52+C54*D18)</f>
        <v>-47.625348000000002</v>
      </c>
      <c r="G18" s="109">
        <f t="shared" si="0"/>
        <v>0</v>
      </c>
      <c r="H18" s="109">
        <f t="shared" si="1"/>
        <v>0</v>
      </c>
      <c r="I18" s="109">
        <f t="shared" si="2"/>
        <v>0</v>
      </c>
      <c r="J18" s="108" t="str">
        <f>IF(EINGABEN!C18="","",EINGABEN!C18)</f>
        <v/>
      </c>
      <c r="K18" s="108" t="str">
        <f t="shared" si="3"/>
        <v/>
      </c>
      <c r="L18" s="111" t="str">
        <f t="shared" si="5"/>
        <v/>
      </c>
      <c r="M18" s="111" t="str">
        <f t="shared" si="6"/>
        <v/>
      </c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</row>
    <row r="19" spans="1:30" x14ac:dyDescent="0.55000000000000004">
      <c r="A19" s="117">
        <f>EINGABEN!C19</f>
        <v>0</v>
      </c>
      <c r="B19" s="44">
        <f>EINGABEN!D19</f>
        <v>0</v>
      </c>
      <c r="C19" s="44"/>
      <c r="D19" s="44">
        <f>EINGABEN!C19</f>
        <v>0</v>
      </c>
      <c r="E19" s="44">
        <f t="shared" si="4"/>
        <v>0</v>
      </c>
      <c r="F19" s="41">
        <f>(C52+C54*D19)</f>
        <v>-47.625348000000002</v>
      </c>
      <c r="G19" s="109">
        <f t="shared" si="0"/>
        <v>0</v>
      </c>
      <c r="H19" s="109">
        <f t="shared" si="1"/>
        <v>0</v>
      </c>
      <c r="I19" s="109">
        <f t="shared" si="2"/>
        <v>0</v>
      </c>
      <c r="J19" s="108" t="str">
        <f>IF(EINGABEN!C19="","",EINGABEN!C19)</f>
        <v/>
      </c>
      <c r="K19" s="108" t="str">
        <f t="shared" si="3"/>
        <v/>
      </c>
      <c r="L19" s="108" t="str">
        <f t="shared" si="5"/>
        <v/>
      </c>
      <c r="M19" s="111" t="str">
        <f t="shared" si="6"/>
        <v/>
      </c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</row>
    <row r="20" spans="1:30" x14ac:dyDescent="0.55000000000000004">
      <c r="A20" s="117">
        <f>EINGABEN!C20</f>
        <v>0</v>
      </c>
      <c r="B20" s="44">
        <f>EINGABEN!D20</f>
        <v>0</v>
      </c>
      <c r="C20" s="44"/>
      <c r="D20" s="44">
        <f>EINGABEN!C20</f>
        <v>0</v>
      </c>
      <c r="E20" s="44">
        <f t="shared" si="4"/>
        <v>0</v>
      </c>
      <c r="F20" s="41">
        <f>(C52+C54*D20)</f>
        <v>-47.625348000000002</v>
      </c>
      <c r="G20" s="109">
        <f t="shared" si="0"/>
        <v>0</v>
      </c>
      <c r="H20" s="109">
        <f t="shared" si="1"/>
        <v>0</v>
      </c>
      <c r="I20" s="109">
        <f t="shared" si="2"/>
        <v>0</v>
      </c>
      <c r="J20" s="108" t="str">
        <f>IF(EINGABEN!C20="","",EINGABEN!C20)</f>
        <v/>
      </c>
      <c r="K20" s="108" t="str">
        <f t="shared" si="3"/>
        <v/>
      </c>
      <c r="L20" s="108" t="str">
        <f t="shared" si="5"/>
        <v/>
      </c>
      <c r="M20" s="111" t="str">
        <f t="shared" si="6"/>
        <v/>
      </c>
      <c r="N20" s="108"/>
      <c r="O20" s="108"/>
      <c r="P20" s="109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</row>
    <row r="21" spans="1:30" x14ac:dyDescent="0.55000000000000004">
      <c r="A21" s="117">
        <f>EINGABEN!C21</f>
        <v>0</v>
      </c>
      <c r="B21" s="44">
        <f>EINGABEN!D21</f>
        <v>0</v>
      </c>
      <c r="C21" s="44"/>
      <c r="D21" s="44">
        <f>EINGABEN!C21</f>
        <v>0</v>
      </c>
      <c r="E21" s="44">
        <f t="shared" si="4"/>
        <v>0</v>
      </c>
      <c r="F21" s="41">
        <f>(C52+C54*D21)</f>
        <v>-47.625348000000002</v>
      </c>
      <c r="G21" s="109">
        <f t="shared" si="0"/>
        <v>0</v>
      </c>
      <c r="H21" s="109">
        <f t="shared" si="1"/>
        <v>0</v>
      </c>
      <c r="I21" s="109">
        <f t="shared" si="2"/>
        <v>0</v>
      </c>
      <c r="J21" s="108" t="str">
        <f>IF(EINGABEN!C21="","",EINGABEN!C21)</f>
        <v/>
      </c>
      <c r="K21" s="108" t="str">
        <f t="shared" si="3"/>
        <v/>
      </c>
      <c r="L21" s="108" t="str">
        <f t="shared" si="5"/>
        <v/>
      </c>
      <c r="M21" s="111" t="str">
        <f t="shared" si="6"/>
        <v/>
      </c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</row>
    <row r="22" spans="1:30" x14ac:dyDescent="0.55000000000000004">
      <c r="A22" s="117">
        <f>EINGABEN!C22</f>
        <v>0</v>
      </c>
      <c r="B22" s="44">
        <f>EINGABEN!D22</f>
        <v>0</v>
      </c>
      <c r="C22" s="44"/>
      <c r="D22" s="44">
        <f>EINGABEN!C22</f>
        <v>0</v>
      </c>
      <c r="E22" s="44">
        <f t="shared" si="4"/>
        <v>0</v>
      </c>
      <c r="F22" s="41">
        <f>(C52+C54*D22)</f>
        <v>-47.625348000000002</v>
      </c>
      <c r="G22" s="109">
        <f t="shared" si="0"/>
        <v>0</v>
      </c>
      <c r="H22" s="109">
        <f t="shared" si="1"/>
        <v>0</v>
      </c>
      <c r="I22" s="109">
        <f t="shared" si="2"/>
        <v>0</v>
      </c>
      <c r="J22" s="108" t="str">
        <f>IF(EINGABEN!C22="","",EINGABEN!C22)</f>
        <v/>
      </c>
      <c r="K22" s="108" t="str">
        <f t="shared" si="3"/>
        <v/>
      </c>
      <c r="L22" s="108" t="str">
        <f t="shared" si="5"/>
        <v/>
      </c>
      <c r="M22" s="111" t="str">
        <f t="shared" si="6"/>
        <v/>
      </c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</row>
    <row r="23" spans="1:30" x14ac:dyDescent="0.55000000000000004">
      <c r="A23" s="117">
        <f>EINGABEN!C23</f>
        <v>0</v>
      </c>
      <c r="B23" s="44">
        <f>EINGABEN!D23</f>
        <v>0</v>
      </c>
      <c r="C23" s="44"/>
      <c r="D23" s="44">
        <f>EINGABEN!C23</f>
        <v>0</v>
      </c>
      <c r="E23" s="44">
        <f t="shared" si="4"/>
        <v>0</v>
      </c>
      <c r="F23" s="41">
        <f>(C52+C54*D23)</f>
        <v>-47.625348000000002</v>
      </c>
      <c r="G23" s="109">
        <f t="shared" si="0"/>
        <v>0</v>
      </c>
      <c r="H23" s="109">
        <f t="shared" si="1"/>
        <v>0</v>
      </c>
      <c r="I23" s="109">
        <f t="shared" si="2"/>
        <v>0</v>
      </c>
      <c r="J23" s="108" t="str">
        <f>IF(EINGABEN!C23="","",EINGABEN!C23)</f>
        <v/>
      </c>
      <c r="K23" s="108" t="str">
        <f t="shared" si="3"/>
        <v/>
      </c>
      <c r="L23" s="108" t="str">
        <f t="shared" si="5"/>
        <v/>
      </c>
      <c r="M23" s="111" t="str">
        <f t="shared" si="6"/>
        <v/>
      </c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</row>
    <row r="24" spans="1:30" x14ac:dyDescent="0.55000000000000004">
      <c r="A24" s="117">
        <f>EINGABEN!C24</f>
        <v>0</v>
      </c>
      <c r="B24" s="44">
        <f>EINGABEN!D24</f>
        <v>0</v>
      </c>
      <c r="C24" s="44"/>
      <c r="D24" s="44">
        <f>EINGABEN!C24</f>
        <v>0</v>
      </c>
      <c r="E24" s="44">
        <f t="shared" si="4"/>
        <v>0</v>
      </c>
      <c r="F24" s="41">
        <f>(C52+C54*D24)</f>
        <v>-47.625348000000002</v>
      </c>
      <c r="G24" s="109">
        <f t="shared" si="0"/>
        <v>0</v>
      </c>
      <c r="H24" s="109">
        <f t="shared" si="1"/>
        <v>0</v>
      </c>
      <c r="I24" s="109">
        <f t="shared" si="2"/>
        <v>0</v>
      </c>
      <c r="J24" s="108" t="str">
        <f>IF(EINGABEN!C24="","",EINGABEN!C24)</f>
        <v/>
      </c>
      <c r="K24" s="108" t="str">
        <f t="shared" si="3"/>
        <v/>
      </c>
      <c r="L24" s="108" t="str">
        <f t="shared" si="5"/>
        <v/>
      </c>
      <c r="M24" s="111" t="str">
        <f t="shared" si="6"/>
        <v/>
      </c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</row>
    <row r="25" spans="1:30" x14ac:dyDescent="0.55000000000000004">
      <c r="A25" s="117">
        <f>EINGABEN!C25</f>
        <v>0</v>
      </c>
      <c r="B25" s="44">
        <f>EINGABEN!D25</f>
        <v>0</v>
      </c>
      <c r="C25" s="44"/>
      <c r="D25" s="44">
        <f>EINGABEN!C25</f>
        <v>0</v>
      </c>
      <c r="E25" s="44">
        <f t="shared" si="4"/>
        <v>0</v>
      </c>
      <c r="F25" s="41">
        <f>(C52+C54*D25)</f>
        <v>-47.625348000000002</v>
      </c>
      <c r="G25" s="109">
        <f t="shared" si="0"/>
        <v>0</v>
      </c>
      <c r="H25" s="109">
        <f t="shared" si="1"/>
        <v>0</v>
      </c>
      <c r="I25" s="109">
        <f t="shared" si="2"/>
        <v>0</v>
      </c>
      <c r="J25" s="108" t="str">
        <f>IF(EINGABEN!C25="","",EINGABEN!C25)</f>
        <v/>
      </c>
      <c r="K25" s="108" t="str">
        <f t="shared" si="3"/>
        <v/>
      </c>
      <c r="L25" s="108" t="str">
        <f t="shared" si="5"/>
        <v/>
      </c>
      <c r="M25" s="111" t="str">
        <f t="shared" si="6"/>
        <v/>
      </c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</row>
    <row r="26" spans="1:30" x14ac:dyDescent="0.55000000000000004">
      <c r="A26" s="117">
        <f>EINGABEN!C26</f>
        <v>0</v>
      </c>
      <c r="B26" s="44">
        <f>EINGABEN!D26</f>
        <v>0</v>
      </c>
      <c r="C26" s="44"/>
      <c r="D26" s="44">
        <f>EINGABEN!C26</f>
        <v>0</v>
      </c>
      <c r="E26" s="44">
        <f t="shared" si="4"/>
        <v>0</v>
      </c>
      <c r="F26" s="41">
        <f>(C52+C54*D26)</f>
        <v>-47.625348000000002</v>
      </c>
      <c r="G26" s="109">
        <f t="shared" si="0"/>
        <v>0</v>
      </c>
      <c r="H26" s="109">
        <f t="shared" si="1"/>
        <v>0</v>
      </c>
      <c r="I26" s="109">
        <f>(E26)^2</f>
        <v>0</v>
      </c>
      <c r="J26" s="108" t="str">
        <f>IF(EINGABEN!C26="","",EINGABEN!C26)</f>
        <v/>
      </c>
      <c r="K26" s="108" t="str">
        <f t="shared" si="3"/>
        <v/>
      </c>
      <c r="L26" s="108" t="str">
        <f t="shared" si="5"/>
        <v/>
      </c>
      <c r="M26" s="111" t="str">
        <f t="shared" si="6"/>
        <v/>
      </c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</row>
    <row r="27" spans="1:30" x14ac:dyDescent="0.55000000000000004">
      <c r="A27" s="117">
        <f>EINGABEN!C27</f>
        <v>0</v>
      </c>
      <c r="B27" s="44">
        <f>EINGABEN!D27</f>
        <v>0</v>
      </c>
      <c r="C27" s="44"/>
      <c r="D27" s="44">
        <f>EINGABEN!C27</f>
        <v>0</v>
      </c>
      <c r="E27" s="44">
        <f t="shared" si="4"/>
        <v>0</v>
      </c>
      <c r="F27" s="41">
        <f>(C52+C54*D27)</f>
        <v>-47.625348000000002</v>
      </c>
      <c r="G27" s="109">
        <f t="shared" si="0"/>
        <v>0</v>
      </c>
      <c r="H27" s="109">
        <f t="shared" si="1"/>
        <v>0</v>
      </c>
      <c r="I27" s="109">
        <f t="shared" si="2"/>
        <v>0</v>
      </c>
      <c r="J27" s="108" t="str">
        <f>IF(EINGABEN!C27="","",EINGABEN!C27)</f>
        <v/>
      </c>
      <c r="K27" s="108" t="str">
        <f t="shared" si="3"/>
        <v/>
      </c>
      <c r="L27" s="108" t="str">
        <f t="shared" si="5"/>
        <v/>
      </c>
      <c r="M27" s="111" t="str">
        <f t="shared" si="6"/>
        <v/>
      </c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</row>
    <row r="28" spans="1:30" x14ac:dyDescent="0.55000000000000004">
      <c r="A28" s="117">
        <f>EINGABEN!C28</f>
        <v>0</v>
      </c>
      <c r="B28" s="44">
        <f>EINGABEN!D28</f>
        <v>0</v>
      </c>
      <c r="C28" s="44"/>
      <c r="D28" s="44">
        <f>EINGABEN!C28</f>
        <v>0</v>
      </c>
      <c r="E28" s="44">
        <f t="shared" si="4"/>
        <v>0</v>
      </c>
      <c r="F28" s="41">
        <f>(C52+C54*D28)</f>
        <v>-47.625348000000002</v>
      </c>
      <c r="G28" s="109">
        <f t="shared" si="0"/>
        <v>0</v>
      </c>
      <c r="H28" s="109">
        <f t="shared" si="1"/>
        <v>0</v>
      </c>
      <c r="I28" s="109">
        <f t="shared" si="2"/>
        <v>0</v>
      </c>
      <c r="J28" s="108" t="str">
        <f>IF(EINGABEN!C28="","",EINGABEN!C28)</f>
        <v/>
      </c>
      <c r="K28" s="108" t="str">
        <f t="shared" si="3"/>
        <v/>
      </c>
      <c r="L28" s="108" t="str">
        <f t="shared" si="5"/>
        <v/>
      </c>
      <c r="M28" s="111" t="str">
        <f t="shared" si="6"/>
        <v/>
      </c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</row>
    <row r="29" spans="1:30" x14ac:dyDescent="0.55000000000000004">
      <c r="A29" s="117">
        <f>EINGABEN!C29</f>
        <v>0</v>
      </c>
      <c r="B29" s="44">
        <f>EINGABEN!D29</f>
        <v>0</v>
      </c>
      <c r="C29" s="44"/>
      <c r="D29" s="44">
        <f>EINGABEN!C29</f>
        <v>0</v>
      </c>
      <c r="E29" s="44">
        <f t="shared" si="4"/>
        <v>0</v>
      </c>
      <c r="F29" s="41">
        <f>(C52+C54*D29)</f>
        <v>-47.625348000000002</v>
      </c>
      <c r="G29" s="109">
        <f t="shared" si="0"/>
        <v>0</v>
      </c>
      <c r="H29" s="109">
        <f t="shared" si="1"/>
        <v>0</v>
      </c>
      <c r="I29" s="109">
        <f t="shared" si="2"/>
        <v>0</v>
      </c>
      <c r="J29" s="108" t="str">
        <f>IF(EINGABEN!C29="","",EINGABEN!C29)</f>
        <v/>
      </c>
      <c r="K29" s="108" t="str">
        <f t="shared" si="3"/>
        <v/>
      </c>
      <c r="L29" s="108" t="str">
        <f t="shared" si="5"/>
        <v/>
      </c>
      <c r="M29" s="111" t="str">
        <f t="shared" si="6"/>
        <v/>
      </c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</row>
    <row r="30" spans="1:30" x14ac:dyDescent="0.55000000000000004">
      <c r="A30" s="117">
        <f>EINGABEN!C30</f>
        <v>0</v>
      </c>
      <c r="B30" s="44">
        <f>EINGABEN!D30</f>
        <v>0</v>
      </c>
      <c r="C30" s="44"/>
      <c r="D30" s="44">
        <f>EINGABEN!C30</f>
        <v>0</v>
      </c>
      <c r="E30" s="44">
        <f t="shared" si="4"/>
        <v>0</v>
      </c>
      <c r="F30" s="41">
        <f>(C52+C54*D30)</f>
        <v>-47.625348000000002</v>
      </c>
      <c r="G30" s="109">
        <f t="shared" si="0"/>
        <v>0</v>
      </c>
      <c r="H30" s="109">
        <f t="shared" si="1"/>
        <v>0</v>
      </c>
      <c r="I30" s="109">
        <f t="shared" si="2"/>
        <v>0</v>
      </c>
      <c r="J30" s="108" t="str">
        <f>IF(EINGABEN!C30="","",EINGABEN!C30)</f>
        <v/>
      </c>
      <c r="K30" s="108" t="str">
        <f t="shared" si="3"/>
        <v/>
      </c>
      <c r="L30" s="108" t="str">
        <f t="shared" si="5"/>
        <v/>
      </c>
      <c r="M30" s="111" t="str">
        <f t="shared" si="6"/>
        <v/>
      </c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</row>
    <row r="31" spans="1:30" x14ac:dyDescent="0.55000000000000004">
      <c r="A31" s="117">
        <f>EINGABEN!C31</f>
        <v>0</v>
      </c>
      <c r="B31" s="44">
        <f>EINGABEN!D31</f>
        <v>0</v>
      </c>
      <c r="C31" s="44"/>
      <c r="D31" s="44">
        <f>EINGABEN!C31</f>
        <v>0</v>
      </c>
      <c r="E31" s="44">
        <f t="shared" si="4"/>
        <v>0</v>
      </c>
      <c r="F31" s="41">
        <f>(C52+C54*D31)</f>
        <v>-47.625348000000002</v>
      </c>
      <c r="G31" s="109">
        <f t="shared" si="0"/>
        <v>0</v>
      </c>
      <c r="H31" s="109">
        <f t="shared" si="1"/>
        <v>0</v>
      </c>
      <c r="I31" s="109">
        <f t="shared" si="2"/>
        <v>0</v>
      </c>
      <c r="J31" s="108" t="str">
        <f>IF(EINGABEN!C31="","",EINGABEN!C31)</f>
        <v/>
      </c>
      <c r="K31" s="108" t="str">
        <f t="shared" si="3"/>
        <v/>
      </c>
      <c r="L31" s="108" t="str">
        <f t="shared" si="5"/>
        <v/>
      </c>
      <c r="M31" s="111" t="str">
        <f t="shared" si="6"/>
        <v/>
      </c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</row>
    <row r="32" spans="1:30" x14ac:dyDescent="0.55000000000000004">
      <c r="A32" s="117">
        <f>EINGABEN!C32</f>
        <v>0</v>
      </c>
      <c r="B32" s="44">
        <f>EINGABEN!D32</f>
        <v>0</v>
      </c>
      <c r="C32" s="44"/>
      <c r="D32" s="44">
        <f>EINGABEN!C32</f>
        <v>0</v>
      </c>
      <c r="E32" s="44">
        <f t="shared" si="4"/>
        <v>0</v>
      </c>
      <c r="F32" s="41">
        <f>(C52+C54*D32)</f>
        <v>-47.625348000000002</v>
      </c>
      <c r="G32" s="109">
        <f t="shared" si="0"/>
        <v>0</v>
      </c>
      <c r="H32" s="109">
        <f t="shared" si="1"/>
        <v>0</v>
      </c>
      <c r="I32" s="109">
        <f t="shared" si="2"/>
        <v>0</v>
      </c>
      <c r="J32" s="108" t="str">
        <f>IF(EINGABEN!C32="","",EINGABEN!C32)</f>
        <v/>
      </c>
      <c r="K32" s="108" t="str">
        <f t="shared" si="3"/>
        <v/>
      </c>
      <c r="L32" s="108" t="str">
        <f t="shared" si="5"/>
        <v/>
      </c>
      <c r="M32" s="111" t="str">
        <f t="shared" si="6"/>
        <v/>
      </c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</row>
    <row r="33" spans="1:30" x14ac:dyDescent="0.55000000000000004">
      <c r="A33" s="117">
        <f>EINGABEN!C33</f>
        <v>0</v>
      </c>
      <c r="B33" s="44">
        <f>EINGABEN!D33</f>
        <v>0</v>
      </c>
      <c r="C33" s="44"/>
      <c r="D33" s="44">
        <f>EINGABEN!C33</f>
        <v>0</v>
      </c>
      <c r="E33" s="44">
        <f t="shared" si="4"/>
        <v>0</v>
      </c>
      <c r="F33" s="41">
        <f>(C52+C54*D33)</f>
        <v>-47.625348000000002</v>
      </c>
      <c r="G33" s="109">
        <f t="shared" si="0"/>
        <v>0</v>
      </c>
      <c r="H33" s="109">
        <f t="shared" si="1"/>
        <v>0</v>
      </c>
      <c r="I33" s="109">
        <f t="shared" si="2"/>
        <v>0</v>
      </c>
      <c r="J33" s="108" t="str">
        <f>IF(EINGABEN!C33="","",EINGABEN!C33)</f>
        <v/>
      </c>
      <c r="K33" s="108" t="str">
        <f t="shared" si="3"/>
        <v/>
      </c>
      <c r="L33" s="108" t="str">
        <f t="shared" si="5"/>
        <v/>
      </c>
      <c r="M33" s="111" t="str">
        <f t="shared" si="6"/>
        <v/>
      </c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</row>
    <row r="34" spans="1:30" x14ac:dyDescent="0.55000000000000004">
      <c r="A34" s="117">
        <f>EINGABEN!C34</f>
        <v>0</v>
      </c>
      <c r="B34" s="44">
        <f>EINGABEN!D34</f>
        <v>0</v>
      </c>
      <c r="C34" s="44"/>
      <c r="D34" s="44">
        <f>EINGABEN!C34</f>
        <v>0</v>
      </c>
      <c r="E34" s="44">
        <f t="shared" si="4"/>
        <v>0</v>
      </c>
      <c r="F34" s="41">
        <f>(C52+C54*D34)</f>
        <v>-47.625348000000002</v>
      </c>
      <c r="G34" s="109">
        <f t="shared" si="0"/>
        <v>0</v>
      </c>
      <c r="H34" s="109">
        <f t="shared" si="1"/>
        <v>0</v>
      </c>
      <c r="I34" s="109">
        <f t="shared" si="2"/>
        <v>0</v>
      </c>
      <c r="J34" s="108" t="str">
        <f>IF(EINGABEN!C34="","",EINGABEN!C34)</f>
        <v/>
      </c>
      <c r="K34" s="108" t="str">
        <f t="shared" si="3"/>
        <v/>
      </c>
      <c r="L34" s="108" t="str">
        <f t="shared" si="5"/>
        <v/>
      </c>
      <c r="M34" s="111" t="str">
        <f t="shared" si="6"/>
        <v/>
      </c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</row>
    <row r="35" spans="1:30" x14ac:dyDescent="0.55000000000000004">
      <c r="A35" s="117">
        <f>EINGABEN!C35</f>
        <v>0</v>
      </c>
      <c r="B35" s="44">
        <f>EINGABEN!D35</f>
        <v>0</v>
      </c>
      <c r="C35" s="44"/>
      <c r="D35" s="44">
        <f>EINGABEN!C35</f>
        <v>0</v>
      </c>
      <c r="E35" s="44">
        <f t="shared" si="4"/>
        <v>0</v>
      </c>
      <c r="F35" s="41">
        <f>(C52+C54*D35)</f>
        <v>-47.625348000000002</v>
      </c>
      <c r="G35" s="109">
        <f t="shared" si="0"/>
        <v>0</v>
      </c>
      <c r="H35" s="109">
        <f t="shared" si="1"/>
        <v>0</v>
      </c>
      <c r="I35" s="109">
        <f t="shared" si="2"/>
        <v>0</v>
      </c>
      <c r="J35" s="108" t="str">
        <f>IF(EINGABEN!C35="","",EINGABEN!C35)</f>
        <v/>
      </c>
      <c r="K35" s="108" t="str">
        <f t="shared" si="3"/>
        <v/>
      </c>
      <c r="L35" s="108" t="str">
        <f t="shared" si="5"/>
        <v/>
      </c>
      <c r="M35" s="111" t="str">
        <f t="shared" si="6"/>
        <v/>
      </c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</row>
    <row r="36" spans="1:30" x14ac:dyDescent="0.55000000000000004">
      <c r="A36" s="117">
        <f>EINGABEN!C36</f>
        <v>0</v>
      </c>
      <c r="B36" s="44">
        <f>EINGABEN!D36</f>
        <v>0</v>
      </c>
      <c r="C36" s="44"/>
      <c r="D36" s="44">
        <f>EINGABEN!C36</f>
        <v>0</v>
      </c>
      <c r="E36" s="44">
        <f t="shared" si="4"/>
        <v>0</v>
      </c>
      <c r="F36" s="41">
        <f>(C52+C54*D36)</f>
        <v>-47.625348000000002</v>
      </c>
      <c r="G36" s="109">
        <f t="shared" si="0"/>
        <v>0</v>
      </c>
      <c r="H36" s="109">
        <f t="shared" si="1"/>
        <v>0</v>
      </c>
      <c r="I36" s="109">
        <f t="shared" si="2"/>
        <v>0</v>
      </c>
      <c r="J36" s="108" t="str">
        <f>IF(EINGABEN!C36="","",EINGABEN!C36)</f>
        <v/>
      </c>
      <c r="K36" s="108" t="str">
        <f t="shared" si="3"/>
        <v/>
      </c>
      <c r="L36" s="108" t="str">
        <f t="shared" si="5"/>
        <v/>
      </c>
      <c r="M36" s="111" t="str">
        <f t="shared" si="6"/>
        <v/>
      </c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</row>
    <row r="37" spans="1:30" x14ac:dyDescent="0.55000000000000004">
      <c r="A37" s="117">
        <f>EINGABEN!C37</f>
        <v>0</v>
      </c>
      <c r="B37" s="44">
        <f>EINGABEN!D37</f>
        <v>0</v>
      </c>
      <c r="C37" s="44"/>
      <c r="D37" s="44">
        <f>EINGABEN!C37</f>
        <v>0</v>
      </c>
      <c r="E37" s="44">
        <f t="shared" si="4"/>
        <v>0</v>
      </c>
      <c r="F37" s="41">
        <f>(C52+C54*D37)</f>
        <v>-47.625348000000002</v>
      </c>
      <c r="G37" s="109">
        <f t="shared" si="0"/>
        <v>0</v>
      </c>
      <c r="H37" s="109">
        <f t="shared" si="1"/>
        <v>0</v>
      </c>
      <c r="I37" s="109">
        <f t="shared" si="2"/>
        <v>0</v>
      </c>
      <c r="J37" s="108" t="str">
        <f>IF(EINGABEN!C37="","",EINGABEN!C37)</f>
        <v/>
      </c>
      <c r="K37" s="108" t="str">
        <f t="shared" si="3"/>
        <v/>
      </c>
      <c r="L37" s="108" t="str">
        <f t="shared" si="5"/>
        <v/>
      </c>
      <c r="M37" s="111" t="str">
        <f t="shared" si="6"/>
        <v/>
      </c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</row>
    <row r="38" spans="1:30" x14ac:dyDescent="0.55000000000000004">
      <c r="A38" s="117">
        <f>EINGABEN!C38</f>
        <v>0</v>
      </c>
      <c r="B38" s="44">
        <f>EINGABEN!D38</f>
        <v>0</v>
      </c>
      <c r="C38" s="44"/>
      <c r="D38" s="44">
        <f>EINGABEN!C38</f>
        <v>0</v>
      </c>
      <c r="E38" s="44">
        <f t="shared" si="4"/>
        <v>0</v>
      </c>
      <c r="F38" s="41">
        <f>(C52+C54*D38)</f>
        <v>-47.625348000000002</v>
      </c>
      <c r="G38" s="109">
        <f t="shared" si="0"/>
        <v>0</v>
      </c>
      <c r="H38" s="109">
        <f t="shared" si="1"/>
        <v>0</v>
      </c>
      <c r="I38" s="109">
        <f t="shared" si="2"/>
        <v>0</v>
      </c>
      <c r="J38" s="108" t="str">
        <f>IF(EINGABEN!C38="","",EINGABEN!C38)</f>
        <v/>
      </c>
      <c r="K38" s="108" t="str">
        <f t="shared" si="3"/>
        <v/>
      </c>
      <c r="L38" s="108" t="str">
        <f t="shared" si="5"/>
        <v/>
      </c>
      <c r="M38" s="111" t="str">
        <f t="shared" si="6"/>
        <v/>
      </c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</row>
    <row r="39" spans="1:30" x14ac:dyDescent="0.55000000000000004">
      <c r="A39" s="117">
        <f>EINGABEN!C39</f>
        <v>0</v>
      </c>
      <c r="B39" s="44">
        <f>EINGABEN!D39</f>
        <v>0</v>
      </c>
      <c r="C39" s="44"/>
      <c r="D39" s="44">
        <f>EINGABEN!C39</f>
        <v>0</v>
      </c>
      <c r="E39" s="44">
        <f t="shared" si="4"/>
        <v>0</v>
      </c>
      <c r="F39" s="41">
        <f>(C52+C54*D39)</f>
        <v>-47.625348000000002</v>
      </c>
      <c r="G39" s="109">
        <f t="shared" si="0"/>
        <v>0</v>
      </c>
      <c r="H39" s="109">
        <f t="shared" si="1"/>
        <v>0</v>
      </c>
      <c r="I39" s="109">
        <f t="shared" si="2"/>
        <v>0</v>
      </c>
      <c r="J39" s="108" t="str">
        <f>IF(EINGABEN!C39="","",EINGABEN!C39)</f>
        <v/>
      </c>
      <c r="K39" s="108" t="str">
        <f t="shared" si="3"/>
        <v/>
      </c>
      <c r="L39" s="108" t="str">
        <f t="shared" si="5"/>
        <v/>
      </c>
      <c r="M39" s="111" t="str">
        <f t="shared" si="6"/>
        <v/>
      </c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</row>
    <row r="40" spans="1:30" x14ac:dyDescent="0.55000000000000004">
      <c r="A40" s="117">
        <f>EINGABEN!C40</f>
        <v>0</v>
      </c>
      <c r="B40" s="44">
        <f>EINGABEN!D40</f>
        <v>0</v>
      </c>
      <c r="C40" s="44"/>
      <c r="D40" s="44">
        <f>EINGABEN!C40</f>
        <v>0</v>
      </c>
      <c r="E40" s="44">
        <f t="shared" si="4"/>
        <v>0</v>
      </c>
      <c r="F40" s="41">
        <f>(C52+C54*D40)</f>
        <v>-47.625348000000002</v>
      </c>
      <c r="G40" s="109">
        <f t="shared" si="0"/>
        <v>0</v>
      </c>
      <c r="H40" s="109">
        <f t="shared" si="1"/>
        <v>0</v>
      </c>
      <c r="I40" s="109">
        <f t="shared" si="2"/>
        <v>0</v>
      </c>
      <c r="J40" s="108" t="str">
        <f>IF(EINGABEN!C40="","",EINGABEN!C40)</f>
        <v/>
      </c>
      <c r="K40" s="108" t="str">
        <f t="shared" si="3"/>
        <v/>
      </c>
      <c r="L40" s="108" t="str">
        <f t="shared" si="5"/>
        <v/>
      </c>
      <c r="M40" s="111" t="str">
        <f t="shared" si="6"/>
        <v/>
      </c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</row>
    <row r="41" spans="1:30" x14ac:dyDescent="0.55000000000000004">
      <c r="A41" s="117">
        <f>EINGABEN!C41</f>
        <v>0</v>
      </c>
      <c r="B41" s="44">
        <f>EINGABEN!D41</f>
        <v>0</v>
      </c>
      <c r="C41" s="44"/>
      <c r="D41" s="44">
        <f>EINGABEN!C41</f>
        <v>0</v>
      </c>
      <c r="E41" s="44">
        <f t="shared" si="4"/>
        <v>0</v>
      </c>
      <c r="F41" s="41">
        <f>(C52+C54*D41)</f>
        <v>-47.625348000000002</v>
      </c>
      <c r="G41" s="109">
        <f t="shared" si="0"/>
        <v>0</v>
      </c>
      <c r="H41" s="109">
        <f t="shared" si="1"/>
        <v>0</v>
      </c>
      <c r="I41" s="109">
        <f t="shared" si="2"/>
        <v>0</v>
      </c>
      <c r="J41" s="108" t="str">
        <f>IF(EINGABEN!C41="","",EINGABEN!C41)</f>
        <v/>
      </c>
      <c r="K41" s="108" t="str">
        <f t="shared" si="3"/>
        <v/>
      </c>
      <c r="L41" s="108" t="str">
        <f t="shared" si="5"/>
        <v/>
      </c>
      <c r="M41" s="111" t="str">
        <f t="shared" si="6"/>
        <v/>
      </c>
      <c r="N41" s="108"/>
      <c r="O41" s="111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</row>
    <row r="42" spans="1:30" x14ac:dyDescent="0.55000000000000004">
      <c r="A42" s="117">
        <f>EINGABEN!C42</f>
        <v>0</v>
      </c>
      <c r="B42" s="44">
        <f>EINGABEN!D42</f>
        <v>0</v>
      </c>
      <c r="C42" s="44"/>
      <c r="D42" s="44">
        <f>EINGABEN!C42</f>
        <v>0</v>
      </c>
      <c r="E42" s="44">
        <f t="shared" si="4"/>
        <v>0</v>
      </c>
      <c r="F42" s="41">
        <f>(C52+C54*D42)</f>
        <v>-47.625348000000002</v>
      </c>
      <c r="G42" s="109">
        <f t="shared" si="0"/>
        <v>0</v>
      </c>
      <c r="H42" s="109">
        <f t="shared" si="1"/>
        <v>0</v>
      </c>
      <c r="I42" s="109">
        <f t="shared" si="2"/>
        <v>0</v>
      </c>
      <c r="J42" s="108" t="str">
        <f>IF(EINGABEN!C42="","",EINGABEN!C42)</f>
        <v/>
      </c>
      <c r="K42" s="108" t="str">
        <f t="shared" si="3"/>
        <v/>
      </c>
      <c r="L42" s="108" t="str">
        <f t="shared" si="5"/>
        <v/>
      </c>
      <c r="M42" s="111" t="str">
        <f t="shared" si="6"/>
        <v/>
      </c>
      <c r="N42" s="108"/>
      <c r="O42" s="111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</row>
    <row r="43" spans="1:30" x14ac:dyDescent="0.55000000000000004">
      <c r="A43" s="117">
        <f>EINGABEN!C43</f>
        <v>0</v>
      </c>
      <c r="B43" s="44">
        <f>EINGABEN!D43</f>
        <v>0</v>
      </c>
      <c r="C43" s="44"/>
      <c r="D43" s="44">
        <f>EINGABEN!C43</f>
        <v>0</v>
      </c>
      <c r="E43" s="44">
        <f t="shared" si="4"/>
        <v>0</v>
      </c>
      <c r="F43" s="41">
        <f>(C52+C54*D43)</f>
        <v>-47.625348000000002</v>
      </c>
      <c r="G43" s="109">
        <f t="shared" si="0"/>
        <v>0</v>
      </c>
      <c r="H43" s="109">
        <f t="shared" si="1"/>
        <v>0</v>
      </c>
      <c r="I43" s="109">
        <f>(E43)^2</f>
        <v>0</v>
      </c>
      <c r="J43" s="108" t="str">
        <f>IF(EINGABEN!C43="","",EINGABEN!C43)</f>
        <v/>
      </c>
      <c r="K43" s="108" t="str">
        <f t="shared" si="3"/>
        <v/>
      </c>
      <c r="L43" s="108" t="str">
        <f t="shared" si="5"/>
        <v/>
      </c>
      <c r="M43" s="111" t="str">
        <f t="shared" si="6"/>
        <v/>
      </c>
      <c r="N43" s="108"/>
      <c r="O43" s="111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</row>
    <row r="44" spans="1:30" x14ac:dyDescent="0.55000000000000004">
      <c r="A44" s="117">
        <f>EINGABEN!C44</f>
        <v>0</v>
      </c>
      <c r="B44" s="44">
        <f>EINGABEN!D44</f>
        <v>0</v>
      </c>
      <c r="C44" s="44"/>
      <c r="D44" s="44">
        <f>EINGABEN!C44</f>
        <v>0</v>
      </c>
      <c r="E44" s="44">
        <f t="shared" si="4"/>
        <v>0</v>
      </c>
      <c r="F44" s="41">
        <f>(C52+C54*D44)</f>
        <v>-47.625348000000002</v>
      </c>
      <c r="G44" s="109">
        <f t="shared" si="0"/>
        <v>0</v>
      </c>
      <c r="H44" s="109">
        <f t="shared" si="1"/>
        <v>0</v>
      </c>
      <c r="I44" s="109">
        <f t="shared" si="2"/>
        <v>0</v>
      </c>
      <c r="J44" s="108" t="str">
        <f>IF(EINGABEN!C44="","",EINGABEN!C44)</f>
        <v/>
      </c>
      <c r="K44" s="108" t="str">
        <f t="shared" si="3"/>
        <v/>
      </c>
      <c r="L44" s="108" t="str">
        <f t="shared" si="5"/>
        <v/>
      </c>
      <c r="M44" s="111" t="str">
        <f t="shared" si="6"/>
        <v/>
      </c>
      <c r="N44" s="108"/>
      <c r="O44" s="111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</row>
    <row r="45" spans="1:30" ht="14.7" thickBot="1" x14ac:dyDescent="0.6">
      <c r="A45" s="117">
        <f>EINGABEN!C45</f>
        <v>0</v>
      </c>
      <c r="B45" s="44">
        <f>EINGABEN!D45</f>
        <v>0</v>
      </c>
      <c r="C45" s="44"/>
      <c r="D45" s="44">
        <f>EINGABEN!C45</f>
        <v>0</v>
      </c>
      <c r="E45" s="44">
        <f t="shared" si="4"/>
        <v>0</v>
      </c>
      <c r="F45" s="41">
        <f>(C52+C54*D45)</f>
        <v>-47.625348000000002</v>
      </c>
      <c r="G45" s="109">
        <f t="shared" si="0"/>
        <v>0</v>
      </c>
      <c r="H45" s="109">
        <f t="shared" si="1"/>
        <v>0</v>
      </c>
      <c r="I45" s="109">
        <f t="shared" si="2"/>
        <v>0</v>
      </c>
      <c r="J45" s="108" t="str">
        <f>IF(EINGABEN!C45="","",EINGABEN!C45)</f>
        <v/>
      </c>
      <c r="K45" s="108"/>
      <c r="L45" s="108" t="str">
        <f t="shared" si="5"/>
        <v/>
      </c>
      <c r="M45" s="111" t="str">
        <f t="shared" si="6"/>
        <v/>
      </c>
      <c r="N45" s="108"/>
      <c r="O45" s="111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</row>
    <row r="46" spans="1:30" ht="14.7" thickTop="1" x14ac:dyDescent="0.55000000000000004">
      <c r="A46" s="118" t="s">
        <v>44</v>
      </c>
      <c r="B46" s="119"/>
      <c r="C46" s="119"/>
      <c r="D46" s="119"/>
      <c r="E46" s="119"/>
      <c r="F46" s="116"/>
      <c r="G46" s="108"/>
      <c r="H46" s="108"/>
      <c r="I46" s="108"/>
      <c r="J46" s="108"/>
      <c r="K46" s="108"/>
      <c r="L46" s="120" t="s">
        <v>114</v>
      </c>
      <c r="M46" s="162">
        <f>_xlfn.STDEV.S(M6:M45)</f>
        <v>7.8441043044909904</v>
      </c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</row>
    <row r="47" spans="1:30" x14ac:dyDescent="0.55000000000000004">
      <c r="A47" s="121" t="s">
        <v>40</v>
      </c>
      <c r="B47" s="46" t="s">
        <v>101</v>
      </c>
      <c r="F47" s="41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</row>
    <row r="48" spans="1:30" x14ac:dyDescent="0.55000000000000004">
      <c r="A48" s="121" t="s">
        <v>41</v>
      </c>
      <c r="B48" s="186" t="s">
        <v>102</v>
      </c>
      <c r="C48" s="186"/>
      <c r="D48" s="186"/>
      <c r="E48" s="186"/>
      <c r="F48" s="41"/>
      <c r="G48" s="108"/>
      <c r="H48" s="108"/>
      <c r="I48" s="108"/>
      <c r="J48" s="108"/>
      <c r="K48" s="120" t="s">
        <v>115</v>
      </c>
      <c r="L48" s="162">
        <f>AVERAGE(L6:L45)</f>
        <v>82.275165228149987</v>
      </c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</row>
    <row r="49" spans="1:30" ht="14.7" thickBot="1" x14ac:dyDescent="0.6">
      <c r="A49" s="122" t="s">
        <v>39</v>
      </c>
      <c r="B49" s="123"/>
      <c r="C49" s="123"/>
      <c r="D49" s="123"/>
      <c r="E49" s="123"/>
      <c r="F49" s="124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</row>
    <row r="50" spans="1:30" ht="14.7" thickTop="1" x14ac:dyDescent="0.55000000000000004">
      <c r="A50" s="118"/>
      <c r="B50" s="119"/>
      <c r="C50" s="119"/>
      <c r="D50" s="119"/>
      <c r="E50" s="119"/>
      <c r="F50" s="116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</row>
    <row r="51" spans="1:30" x14ac:dyDescent="0.55000000000000004">
      <c r="A51" s="121"/>
      <c r="F51" s="41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</row>
    <row r="52" spans="1:30" x14ac:dyDescent="0.55000000000000004">
      <c r="A52" s="125" t="s">
        <v>11</v>
      </c>
      <c r="B52" s="126"/>
      <c r="C52" s="127">
        <f>ROUND(((E4-(C54*D4))/C4),6)</f>
        <v>-47.625348000000002</v>
      </c>
      <c r="F52" s="128"/>
      <c r="G52" s="111"/>
      <c r="H52" s="111"/>
      <c r="I52" s="111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</row>
    <row r="53" spans="1:30" x14ac:dyDescent="0.55000000000000004">
      <c r="A53" s="129"/>
      <c r="B53" s="130"/>
      <c r="C53" s="130"/>
      <c r="F53" s="41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</row>
    <row r="54" spans="1:30" x14ac:dyDescent="0.55000000000000004">
      <c r="A54" s="131" t="s">
        <v>12</v>
      </c>
      <c r="B54" s="130"/>
      <c r="C54" s="130">
        <f>ROUND((C4*G4-D4*E4)/(C4*H4-(D4)^2),6)</f>
        <v>16.547815</v>
      </c>
      <c r="F54" s="41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</row>
    <row r="55" spans="1:30" x14ac:dyDescent="0.55000000000000004">
      <c r="A55" s="129"/>
      <c r="B55" s="130"/>
      <c r="C55" s="130"/>
      <c r="F55" s="41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</row>
    <row r="56" spans="1:30" x14ac:dyDescent="0.55000000000000004">
      <c r="A56" s="131" t="s">
        <v>13</v>
      </c>
      <c r="B56" s="130"/>
      <c r="C56" s="130">
        <f>IF(D58/D59&gt;1,1,ROUND(ABS(D58/D59),6))</f>
        <v>0.97662400000000005</v>
      </c>
      <c r="F56" s="41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</row>
    <row r="57" spans="1:30" ht="14.7" thickBot="1" x14ac:dyDescent="0.6">
      <c r="A57" s="122"/>
      <c r="B57" s="123"/>
      <c r="C57" s="123"/>
      <c r="D57" s="123"/>
      <c r="E57" s="123"/>
      <c r="F57" s="124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</row>
    <row r="58" spans="1:30" ht="14.7" thickTop="1" x14ac:dyDescent="0.55000000000000004">
      <c r="A58" s="131" t="s">
        <v>14</v>
      </c>
      <c r="B58" s="45"/>
      <c r="C58" s="132" t="s">
        <v>19</v>
      </c>
      <c r="D58" s="133">
        <f>(C4*G4-(D4*E4))</f>
        <v>34175.375</v>
      </c>
      <c r="E58" s="134" t="s">
        <v>70</v>
      </c>
      <c r="F58" s="41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</row>
    <row r="59" spans="1:30" x14ac:dyDescent="0.55000000000000004">
      <c r="A59" s="135"/>
      <c r="B59" s="45"/>
      <c r="C59" s="132" t="s">
        <v>20</v>
      </c>
      <c r="D59" s="134">
        <f>((C4*H4-(D4)^2)*(C4*I4-(E4)^2))^0.5</f>
        <v>34993.384180307927</v>
      </c>
      <c r="E59" s="134" t="s">
        <v>70</v>
      </c>
      <c r="F59" s="41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</row>
    <row r="60" spans="1:30" x14ac:dyDescent="0.55000000000000004">
      <c r="A60" s="121"/>
      <c r="C60" s="187" t="s">
        <v>109</v>
      </c>
      <c r="D60" s="188"/>
      <c r="E60" s="136">
        <f>IF(EINGABEN!D46&lt;10,"Anzahl zu klein",(ROUND((E61*(1+E64/100)),2)))</f>
        <v>258.39999999999998</v>
      </c>
      <c r="F60" s="41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</row>
    <row r="61" spans="1:30" x14ac:dyDescent="0.55000000000000004">
      <c r="A61" s="26" t="s">
        <v>15</v>
      </c>
      <c r="B61" s="143">
        <v>16</v>
      </c>
      <c r="C61" s="137" t="s">
        <v>16</v>
      </c>
      <c r="D61" s="45" t="s">
        <v>103</v>
      </c>
      <c r="E61" s="138">
        <f>ROUND((C52+C54*B61),2)</f>
        <v>217.14</v>
      </c>
      <c r="F61" s="41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</row>
    <row r="62" spans="1:30" x14ac:dyDescent="0.55000000000000004">
      <c r="A62" s="139" t="s">
        <v>62</v>
      </c>
      <c r="B62" s="45" t="s">
        <v>63</v>
      </c>
      <c r="C62" s="187" t="s">
        <v>110</v>
      </c>
      <c r="D62" s="188"/>
      <c r="E62" s="136">
        <f>IF(EINGABEN!D46&lt;10,"Anzahl zu klein",(ROUND((E61*(1-E64/100)),2)))</f>
        <v>175.88</v>
      </c>
      <c r="F62" s="41"/>
      <c r="G62" s="108"/>
      <c r="H62" s="108"/>
      <c r="I62" s="108"/>
      <c r="J62" s="108">
        <v>1111</v>
      </c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</row>
    <row r="63" spans="1:30" x14ac:dyDescent="0.55000000000000004">
      <c r="A63" s="26" t="s">
        <v>17</v>
      </c>
      <c r="B63" s="143">
        <v>217.14</v>
      </c>
      <c r="C63" s="137" t="s">
        <v>16</v>
      </c>
      <c r="D63" s="130" t="s">
        <v>69</v>
      </c>
      <c r="E63" s="138">
        <f>ROUND(((B63-C52)/C54),2)</f>
        <v>16</v>
      </c>
      <c r="F63" s="41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</row>
    <row r="64" spans="1:30" ht="14.7" thickBot="1" x14ac:dyDescent="0.6">
      <c r="A64" s="140" t="s">
        <v>65</v>
      </c>
      <c r="B64" s="141" t="s">
        <v>63</v>
      </c>
      <c r="C64" s="189" t="s">
        <v>116</v>
      </c>
      <c r="D64" s="190"/>
      <c r="E64" s="142">
        <f>IF(EINGABEN!D46&lt;10,"Anzahl zu klein",ROUND((((2.868009*((LN((EINGABEN!D46)^0.5)))^-2.421118)*M46)/L48)*100,0))</f>
        <v>19</v>
      </c>
      <c r="F64" s="124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</row>
    <row r="65" spans="7:30" ht="14.7" thickTop="1" x14ac:dyDescent="0.55000000000000004">
      <c r="G65" s="108"/>
      <c r="H65" s="108"/>
      <c r="I65" s="108"/>
      <c r="J65" s="108">
        <v>4</v>
      </c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</row>
    <row r="66" spans="7:30" x14ac:dyDescent="0.55000000000000004"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</row>
    <row r="67" spans="7:30" x14ac:dyDescent="0.55000000000000004"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</row>
    <row r="68" spans="7:30" x14ac:dyDescent="0.55000000000000004"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</row>
    <row r="69" spans="7:30" x14ac:dyDescent="0.55000000000000004"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</row>
    <row r="70" spans="7:30" x14ac:dyDescent="0.55000000000000004"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</row>
    <row r="71" spans="7:30" x14ac:dyDescent="0.55000000000000004"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</row>
    <row r="72" spans="7:30" x14ac:dyDescent="0.55000000000000004"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</row>
    <row r="73" spans="7:30" x14ac:dyDescent="0.55000000000000004"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</row>
    <row r="74" spans="7:30" x14ac:dyDescent="0.55000000000000004"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</row>
    <row r="75" spans="7:30" x14ac:dyDescent="0.55000000000000004"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</row>
    <row r="76" spans="7:30" x14ac:dyDescent="0.55000000000000004"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</row>
    <row r="77" spans="7:30" x14ac:dyDescent="0.55000000000000004"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</row>
    <row r="78" spans="7:30" x14ac:dyDescent="0.55000000000000004"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</row>
    <row r="79" spans="7:30" x14ac:dyDescent="0.55000000000000004"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</row>
    <row r="80" spans="7:30" x14ac:dyDescent="0.55000000000000004"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</row>
    <row r="81" spans="7:30" x14ac:dyDescent="0.55000000000000004"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</row>
    <row r="82" spans="7:30" x14ac:dyDescent="0.55000000000000004"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</row>
    <row r="83" spans="7:30" x14ac:dyDescent="0.55000000000000004"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</row>
    <row r="84" spans="7:30" x14ac:dyDescent="0.55000000000000004"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</row>
    <row r="85" spans="7:30" x14ac:dyDescent="0.55000000000000004"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</row>
    <row r="86" spans="7:30" x14ac:dyDescent="0.55000000000000004"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</row>
    <row r="87" spans="7:30" x14ac:dyDescent="0.55000000000000004"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</row>
    <row r="88" spans="7:30" x14ac:dyDescent="0.55000000000000004"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</row>
    <row r="89" spans="7:30" x14ac:dyDescent="0.55000000000000004"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</row>
    <row r="90" spans="7:30" x14ac:dyDescent="0.55000000000000004"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</row>
    <row r="91" spans="7:30" x14ac:dyDescent="0.55000000000000004"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</row>
    <row r="92" spans="7:30" x14ac:dyDescent="0.55000000000000004"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</row>
    <row r="93" spans="7:30" x14ac:dyDescent="0.55000000000000004"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</row>
    <row r="94" spans="7:30" x14ac:dyDescent="0.55000000000000004"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</row>
    <row r="95" spans="7:30" x14ac:dyDescent="0.55000000000000004"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</row>
    <row r="96" spans="7:30" x14ac:dyDescent="0.55000000000000004"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</row>
    <row r="97" spans="7:30" x14ac:dyDescent="0.55000000000000004"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</row>
    <row r="98" spans="7:30" x14ac:dyDescent="0.55000000000000004"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</row>
    <row r="99" spans="7:30" x14ac:dyDescent="0.55000000000000004"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</row>
    <row r="100" spans="7:30" x14ac:dyDescent="0.55000000000000004"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</row>
    <row r="101" spans="7:30" x14ac:dyDescent="0.55000000000000004"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</row>
    <row r="102" spans="7:30" x14ac:dyDescent="0.55000000000000004"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</row>
    <row r="103" spans="7:30" x14ac:dyDescent="0.55000000000000004"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</row>
    <row r="104" spans="7:30" x14ac:dyDescent="0.55000000000000004"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</row>
    <row r="105" spans="7:30" x14ac:dyDescent="0.55000000000000004"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</row>
    <row r="106" spans="7:30" x14ac:dyDescent="0.55000000000000004"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</row>
    <row r="107" spans="7:30" x14ac:dyDescent="0.55000000000000004"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</row>
    <row r="108" spans="7:30" x14ac:dyDescent="0.55000000000000004"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</row>
    <row r="109" spans="7:30" x14ac:dyDescent="0.55000000000000004"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</row>
    <row r="110" spans="7:30" x14ac:dyDescent="0.55000000000000004"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</row>
    <row r="111" spans="7:30" x14ac:dyDescent="0.55000000000000004"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</row>
    <row r="112" spans="7:30" x14ac:dyDescent="0.55000000000000004"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</row>
    <row r="113" spans="7:30" x14ac:dyDescent="0.55000000000000004"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</row>
    <row r="114" spans="7:30" x14ac:dyDescent="0.55000000000000004"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</row>
    <row r="115" spans="7:30" x14ac:dyDescent="0.55000000000000004"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</row>
    <row r="116" spans="7:30" x14ac:dyDescent="0.55000000000000004"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</row>
    <row r="117" spans="7:30" x14ac:dyDescent="0.55000000000000004"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</row>
    <row r="118" spans="7:30" x14ac:dyDescent="0.55000000000000004"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</row>
    <row r="119" spans="7:30" x14ac:dyDescent="0.55000000000000004"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</row>
    <row r="120" spans="7:30" x14ac:dyDescent="0.55000000000000004"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</row>
    <row r="121" spans="7:30" x14ac:dyDescent="0.55000000000000004"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</row>
    <row r="122" spans="7:30" x14ac:dyDescent="0.55000000000000004"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</row>
    <row r="123" spans="7:30" x14ac:dyDescent="0.55000000000000004"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</row>
    <row r="124" spans="7:30" x14ac:dyDescent="0.55000000000000004"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</row>
    <row r="125" spans="7:30" x14ac:dyDescent="0.55000000000000004"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</row>
    <row r="126" spans="7:30" x14ac:dyDescent="0.55000000000000004"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</row>
    <row r="127" spans="7:30" x14ac:dyDescent="0.55000000000000004"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</row>
    <row r="128" spans="7:30" x14ac:dyDescent="0.55000000000000004"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</row>
    <row r="129" spans="7:30" x14ac:dyDescent="0.55000000000000004"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</row>
    <row r="130" spans="7:30" x14ac:dyDescent="0.55000000000000004"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</row>
    <row r="131" spans="7:30" x14ac:dyDescent="0.55000000000000004"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</row>
    <row r="132" spans="7:30" x14ac:dyDescent="0.55000000000000004"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</row>
    <row r="133" spans="7:30" x14ac:dyDescent="0.55000000000000004"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</row>
    <row r="134" spans="7:30" x14ac:dyDescent="0.55000000000000004"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</row>
    <row r="135" spans="7:30" x14ac:dyDescent="0.55000000000000004"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</row>
    <row r="136" spans="7:30" x14ac:dyDescent="0.55000000000000004"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</row>
    <row r="137" spans="7:30" x14ac:dyDescent="0.55000000000000004"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</row>
    <row r="138" spans="7:30" x14ac:dyDescent="0.55000000000000004"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</row>
    <row r="139" spans="7:30" x14ac:dyDescent="0.55000000000000004"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</row>
    <row r="140" spans="7:30" x14ac:dyDescent="0.55000000000000004"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</row>
    <row r="141" spans="7:30" x14ac:dyDescent="0.55000000000000004"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</row>
    <row r="142" spans="7:30" x14ac:dyDescent="0.55000000000000004"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</row>
    <row r="143" spans="7:30" x14ac:dyDescent="0.55000000000000004"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</row>
    <row r="144" spans="7:30" x14ac:dyDescent="0.55000000000000004"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</row>
    <row r="145" spans="7:30" x14ac:dyDescent="0.55000000000000004"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</row>
    <row r="146" spans="7:30" x14ac:dyDescent="0.55000000000000004"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</row>
    <row r="147" spans="7:30" x14ac:dyDescent="0.55000000000000004"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</row>
    <row r="148" spans="7:30" x14ac:dyDescent="0.55000000000000004"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</row>
    <row r="149" spans="7:30" x14ac:dyDescent="0.55000000000000004"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</row>
    <row r="150" spans="7:30" x14ac:dyDescent="0.55000000000000004"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</row>
    <row r="151" spans="7:30" x14ac:dyDescent="0.55000000000000004"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</row>
    <row r="152" spans="7:30" x14ac:dyDescent="0.55000000000000004"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</row>
    <row r="153" spans="7:30" x14ac:dyDescent="0.55000000000000004"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</row>
    <row r="154" spans="7:30" x14ac:dyDescent="0.55000000000000004"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</row>
    <row r="155" spans="7:30" x14ac:dyDescent="0.55000000000000004"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</row>
    <row r="156" spans="7:30" x14ac:dyDescent="0.55000000000000004"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</row>
    <row r="157" spans="7:30" x14ac:dyDescent="0.55000000000000004"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</row>
    <row r="158" spans="7:30" x14ac:dyDescent="0.55000000000000004"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</row>
    <row r="159" spans="7:30" x14ac:dyDescent="0.55000000000000004"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</row>
    <row r="160" spans="7:30" x14ac:dyDescent="0.55000000000000004"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</row>
    <row r="161" spans="7:30" x14ac:dyDescent="0.55000000000000004"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</row>
    <row r="162" spans="7:30" x14ac:dyDescent="0.55000000000000004"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</row>
    <row r="163" spans="7:30" x14ac:dyDescent="0.55000000000000004"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</row>
    <row r="164" spans="7:30" x14ac:dyDescent="0.55000000000000004"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</row>
    <row r="165" spans="7:30" x14ac:dyDescent="0.55000000000000004"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</row>
    <row r="166" spans="7:30" x14ac:dyDescent="0.55000000000000004"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</row>
    <row r="167" spans="7:30" x14ac:dyDescent="0.55000000000000004"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</row>
    <row r="168" spans="7:30" x14ac:dyDescent="0.55000000000000004"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</row>
    <row r="169" spans="7:30" x14ac:dyDescent="0.55000000000000004"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</row>
    <row r="170" spans="7:30" x14ac:dyDescent="0.55000000000000004"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</row>
    <row r="171" spans="7:30" x14ac:dyDescent="0.55000000000000004"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</row>
    <row r="172" spans="7:30" x14ac:dyDescent="0.55000000000000004"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</row>
    <row r="173" spans="7:30" x14ac:dyDescent="0.55000000000000004"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</row>
    <row r="174" spans="7:30" x14ac:dyDescent="0.55000000000000004"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</row>
    <row r="175" spans="7:30" x14ac:dyDescent="0.55000000000000004"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</row>
    <row r="176" spans="7:30" x14ac:dyDescent="0.55000000000000004"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</row>
    <row r="177" spans="7:30" x14ac:dyDescent="0.55000000000000004"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</row>
    <row r="178" spans="7:30" x14ac:dyDescent="0.55000000000000004"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</row>
    <row r="179" spans="7:30" x14ac:dyDescent="0.55000000000000004"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</row>
    <row r="180" spans="7:30" x14ac:dyDescent="0.55000000000000004"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</row>
    <row r="181" spans="7:30" x14ac:dyDescent="0.55000000000000004"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</row>
    <row r="182" spans="7:30" x14ac:dyDescent="0.55000000000000004"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</row>
    <row r="183" spans="7:30" x14ac:dyDescent="0.55000000000000004"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</row>
    <row r="184" spans="7:30" x14ac:dyDescent="0.55000000000000004"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</row>
    <row r="185" spans="7:30" x14ac:dyDescent="0.55000000000000004"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</row>
    <row r="186" spans="7:30" x14ac:dyDescent="0.55000000000000004"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</row>
    <row r="187" spans="7:30" x14ac:dyDescent="0.55000000000000004"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</row>
    <row r="188" spans="7:30" x14ac:dyDescent="0.55000000000000004"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</row>
    <row r="189" spans="7:30" x14ac:dyDescent="0.55000000000000004"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</row>
    <row r="190" spans="7:30" x14ac:dyDescent="0.55000000000000004"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</row>
    <row r="191" spans="7:30" x14ac:dyDescent="0.55000000000000004"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</row>
    <row r="192" spans="7:30" x14ac:dyDescent="0.55000000000000004"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</row>
    <row r="193" spans="7:30" x14ac:dyDescent="0.55000000000000004"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</row>
    <row r="194" spans="7:30" x14ac:dyDescent="0.55000000000000004"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</row>
    <row r="195" spans="7:30" x14ac:dyDescent="0.55000000000000004"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</row>
    <row r="196" spans="7:30" x14ac:dyDescent="0.55000000000000004"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</row>
    <row r="197" spans="7:30" x14ac:dyDescent="0.55000000000000004"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</row>
    <row r="198" spans="7:30" x14ac:dyDescent="0.55000000000000004"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</row>
    <row r="199" spans="7:30" x14ac:dyDescent="0.55000000000000004"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</row>
    <row r="200" spans="7:30" x14ac:dyDescent="0.55000000000000004"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</row>
    <row r="201" spans="7:30" x14ac:dyDescent="0.55000000000000004"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</row>
    <row r="202" spans="7:30" x14ac:dyDescent="0.55000000000000004"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</row>
    <row r="203" spans="7:30" x14ac:dyDescent="0.55000000000000004"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</row>
    <row r="204" spans="7:30" x14ac:dyDescent="0.55000000000000004"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</row>
    <row r="205" spans="7:30" x14ac:dyDescent="0.55000000000000004"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</row>
    <row r="206" spans="7:30" x14ac:dyDescent="0.55000000000000004"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</row>
    <row r="207" spans="7:30" x14ac:dyDescent="0.55000000000000004"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</row>
    <row r="208" spans="7:30" x14ac:dyDescent="0.55000000000000004"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</row>
    <row r="209" spans="7:30" x14ac:dyDescent="0.55000000000000004"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</row>
    <row r="210" spans="7:30" x14ac:dyDescent="0.55000000000000004"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</row>
    <row r="211" spans="7:30" x14ac:dyDescent="0.55000000000000004"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</row>
    <row r="212" spans="7:30" x14ac:dyDescent="0.55000000000000004"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</row>
    <row r="213" spans="7:30" x14ac:dyDescent="0.55000000000000004"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</row>
    <row r="214" spans="7:30" x14ac:dyDescent="0.55000000000000004"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</row>
    <row r="215" spans="7:30" x14ac:dyDescent="0.55000000000000004"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</row>
    <row r="216" spans="7:30" x14ac:dyDescent="0.55000000000000004"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</row>
    <row r="217" spans="7:30" x14ac:dyDescent="0.55000000000000004"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</row>
    <row r="218" spans="7:30" x14ac:dyDescent="0.55000000000000004"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</row>
    <row r="219" spans="7:30" x14ac:dyDescent="0.55000000000000004"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</row>
    <row r="220" spans="7:30" x14ac:dyDescent="0.55000000000000004"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</row>
    <row r="221" spans="7:30" x14ac:dyDescent="0.55000000000000004"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</row>
    <row r="222" spans="7:30" x14ac:dyDescent="0.55000000000000004"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</row>
    <row r="223" spans="7:30" x14ac:dyDescent="0.55000000000000004"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</row>
    <row r="224" spans="7:30" x14ac:dyDescent="0.55000000000000004"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</row>
    <row r="225" spans="7:30" x14ac:dyDescent="0.55000000000000004"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</row>
    <row r="226" spans="7:30" x14ac:dyDescent="0.55000000000000004"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</row>
    <row r="227" spans="7:30" x14ac:dyDescent="0.55000000000000004"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</row>
    <row r="228" spans="7:30" x14ac:dyDescent="0.55000000000000004"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</row>
    <row r="229" spans="7:30" x14ac:dyDescent="0.55000000000000004"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</row>
    <row r="230" spans="7:30" x14ac:dyDescent="0.55000000000000004"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</row>
    <row r="231" spans="7:30" x14ac:dyDescent="0.55000000000000004"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</row>
    <row r="232" spans="7:30" x14ac:dyDescent="0.55000000000000004"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</row>
    <row r="233" spans="7:30" x14ac:dyDescent="0.55000000000000004"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</row>
    <row r="234" spans="7:30" x14ac:dyDescent="0.55000000000000004"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</row>
    <row r="235" spans="7:30" x14ac:dyDescent="0.55000000000000004"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</row>
    <row r="236" spans="7:30" x14ac:dyDescent="0.55000000000000004"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</row>
    <row r="237" spans="7:30" x14ac:dyDescent="0.55000000000000004"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</row>
    <row r="238" spans="7:30" x14ac:dyDescent="0.55000000000000004"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</row>
    <row r="239" spans="7:30" x14ac:dyDescent="0.55000000000000004"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</row>
    <row r="240" spans="7:30" x14ac:dyDescent="0.55000000000000004"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</row>
    <row r="241" spans="7:30" x14ac:dyDescent="0.55000000000000004"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</row>
    <row r="242" spans="7:30" x14ac:dyDescent="0.55000000000000004"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</row>
    <row r="243" spans="7:30" x14ac:dyDescent="0.55000000000000004"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</row>
    <row r="244" spans="7:30" x14ac:dyDescent="0.55000000000000004"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</row>
    <row r="245" spans="7:30" x14ac:dyDescent="0.55000000000000004"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</row>
    <row r="246" spans="7:30" x14ac:dyDescent="0.55000000000000004"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</row>
    <row r="247" spans="7:30" x14ac:dyDescent="0.55000000000000004"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</row>
    <row r="248" spans="7:30" x14ac:dyDescent="0.55000000000000004"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</row>
    <row r="249" spans="7:30" x14ac:dyDescent="0.55000000000000004"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</row>
    <row r="250" spans="7:30" x14ac:dyDescent="0.55000000000000004"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</row>
    <row r="251" spans="7:30" x14ac:dyDescent="0.55000000000000004"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</row>
    <row r="252" spans="7:30" x14ac:dyDescent="0.55000000000000004"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</row>
    <row r="253" spans="7:30" x14ac:dyDescent="0.55000000000000004"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</row>
    <row r="254" spans="7:30" x14ac:dyDescent="0.55000000000000004"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</row>
    <row r="255" spans="7:30" x14ac:dyDescent="0.55000000000000004"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</row>
    <row r="256" spans="7:30" x14ac:dyDescent="0.55000000000000004"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</row>
    <row r="257" spans="7:30" x14ac:dyDescent="0.55000000000000004"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</row>
    <row r="258" spans="7:30" x14ac:dyDescent="0.55000000000000004"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</row>
    <row r="259" spans="7:30" x14ac:dyDescent="0.55000000000000004"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</row>
    <row r="260" spans="7:30" x14ac:dyDescent="0.55000000000000004"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</row>
    <row r="261" spans="7:30" x14ac:dyDescent="0.55000000000000004"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</row>
    <row r="262" spans="7:30" x14ac:dyDescent="0.55000000000000004"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</row>
    <row r="263" spans="7:30" x14ac:dyDescent="0.55000000000000004"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</row>
    <row r="264" spans="7:30" x14ac:dyDescent="0.55000000000000004"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</row>
    <row r="265" spans="7:30" x14ac:dyDescent="0.55000000000000004"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</row>
    <row r="266" spans="7:30" x14ac:dyDescent="0.55000000000000004"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</row>
    <row r="267" spans="7:30" x14ac:dyDescent="0.55000000000000004"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</row>
    <row r="268" spans="7:30" x14ac:dyDescent="0.55000000000000004"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</row>
    <row r="269" spans="7:30" x14ac:dyDescent="0.55000000000000004"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</row>
    <row r="270" spans="7:30" x14ac:dyDescent="0.55000000000000004"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</row>
    <row r="271" spans="7:30" x14ac:dyDescent="0.55000000000000004"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</row>
    <row r="272" spans="7:30" x14ac:dyDescent="0.55000000000000004"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</row>
    <row r="273" spans="7:30" x14ac:dyDescent="0.55000000000000004"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</row>
    <row r="274" spans="7:30" x14ac:dyDescent="0.55000000000000004"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</row>
    <row r="275" spans="7:30" x14ac:dyDescent="0.55000000000000004"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</row>
    <row r="276" spans="7:30" x14ac:dyDescent="0.55000000000000004"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</row>
    <row r="277" spans="7:30" x14ac:dyDescent="0.55000000000000004"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</row>
    <row r="278" spans="7:30" x14ac:dyDescent="0.55000000000000004"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</row>
    <row r="279" spans="7:30" x14ac:dyDescent="0.55000000000000004"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</row>
    <row r="280" spans="7:30" x14ac:dyDescent="0.55000000000000004"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</row>
    <row r="281" spans="7:30" x14ac:dyDescent="0.55000000000000004"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</row>
    <row r="282" spans="7:30" x14ac:dyDescent="0.55000000000000004"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</row>
    <row r="283" spans="7:30" x14ac:dyDescent="0.55000000000000004"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</row>
    <row r="284" spans="7:30" x14ac:dyDescent="0.55000000000000004"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</row>
    <row r="285" spans="7:30" x14ac:dyDescent="0.55000000000000004"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</row>
    <row r="286" spans="7:30" x14ac:dyDescent="0.55000000000000004"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</row>
    <row r="287" spans="7:30" x14ac:dyDescent="0.55000000000000004"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</row>
    <row r="288" spans="7:30" x14ac:dyDescent="0.55000000000000004"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</row>
    <row r="289" spans="7:30" x14ac:dyDescent="0.55000000000000004"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</row>
    <row r="290" spans="7:30" x14ac:dyDescent="0.55000000000000004"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</row>
    <row r="291" spans="7:30" x14ac:dyDescent="0.55000000000000004"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</row>
    <row r="292" spans="7:30" x14ac:dyDescent="0.55000000000000004"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</row>
    <row r="293" spans="7:30" x14ac:dyDescent="0.55000000000000004"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</row>
    <row r="294" spans="7:30" x14ac:dyDescent="0.55000000000000004"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</row>
    <row r="295" spans="7:30" x14ac:dyDescent="0.55000000000000004"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</row>
    <row r="296" spans="7:30" x14ac:dyDescent="0.55000000000000004"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</row>
    <row r="297" spans="7:30" x14ac:dyDescent="0.55000000000000004"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</row>
    <row r="298" spans="7:30" x14ac:dyDescent="0.55000000000000004"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</row>
    <row r="299" spans="7:30" x14ac:dyDescent="0.55000000000000004"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</row>
    <row r="300" spans="7:30" x14ac:dyDescent="0.55000000000000004"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</row>
    <row r="301" spans="7:30" x14ac:dyDescent="0.55000000000000004"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</row>
    <row r="302" spans="7:30" x14ac:dyDescent="0.55000000000000004"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</row>
    <row r="303" spans="7:30" x14ac:dyDescent="0.55000000000000004"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  <c r="AD303" s="108"/>
    </row>
    <row r="304" spans="7:30" x14ac:dyDescent="0.55000000000000004"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  <c r="AD304" s="108"/>
    </row>
    <row r="305" spans="7:30" x14ac:dyDescent="0.55000000000000004"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</row>
    <row r="306" spans="7:30" x14ac:dyDescent="0.55000000000000004"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</row>
    <row r="307" spans="7:30" x14ac:dyDescent="0.55000000000000004"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</row>
    <row r="308" spans="7:30" x14ac:dyDescent="0.55000000000000004"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  <c r="AD308" s="108"/>
    </row>
    <row r="309" spans="7:30" x14ac:dyDescent="0.55000000000000004"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  <c r="AD309" s="108"/>
    </row>
    <row r="310" spans="7:30" x14ac:dyDescent="0.55000000000000004"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  <c r="AD310" s="108"/>
    </row>
    <row r="311" spans="7:30" x14ac:dyDescent="0.55000000000000004"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  <c r="AD311" s="108"/>
    </row>
    <row r="312" spans="7:30" x14ac:dyDescent="0.55000000000000004"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</row>
    <row r="313" spans="7:30" x14ac:dyDescent="0.55000000000000004"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  <c r="AD313" s="108"/>
    </row>
    <row r="314" spans="7:30" x14ac:dyDescent="0.55000000000000004"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</row>
    <row r="315" spans="7:30" x14ac:dyDescent="0.55000000000000004"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  <c r="AD315" s="108"/>
    </row>
    <row r="316" spans="7:30" x14ac:dyDescent="0.55000000000000004"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</row>
    <row r="317" spans="7:30" x14ac:dyDescent="0.55000000000000004"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  <c r="AD317" s="108"/>
    </row>
    <row r="318" spans="7:30" x14ac:dyDescent="0.55000000000000004"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  <c r="AD318" s="108"/>
    </row>
    <row r="319" spans="7:30" x14ac:dyDescent="0.55000000000000004"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  <c r="AD319" s="108"/>
    </row>
    <row r="320" spans="7:30" x14ac:dyDescent="0.55000000000000004"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  <c r="AD320" s="108"/>
    </row>
    <row r="321" spans="7:30" x14ac:dyDescent="0.55000000000000004"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</row>
    <row r="322" spans="7:30" x14ac:dyDescent="0.55000000000000004"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  <c r="AD322" s="108"/>
    </row>
    <row r="323" spans="7:30" x14ac:dyDescent="0.55000000000000004"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  <c r="AD323" s="108"/>
    </row>
    <row r="324" spans="7:30" x14ac:dyDescent="0.55000000000000004"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</row>
    <row r="325" spans="7:30" x14ac:dyDescent="0.55000000000000004"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  <c r="AD325" s="108"/>
    </row>
    <row r="326" spans="7:30" x14ac:dyDescent="0.55000000000000004"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</row>
    <row r="327" spans="7:30" x14ac:dyDescent="0.55000000000000004"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</row>
    <row r="328" spans="7:30" x14ac:dyDescent="0.55000000000000004"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</row>
    <row r="329" spans="7:30" x14ac:dyDescent="0.55000000000000004"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  <c r="AD329" s="108"/>
    </row>
    <row r="330" spans="7:30" x14ac:dyDescent="0.55000000000000004"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  <c r="AD330" s="108"/>
    </row>
    <row r="331" spans="7:30" x14ac:dyDescent="0.55000000000000004"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  <c r="AD331" s="108"/>
    </row>
    <row r="332" spans="7:30" x14ac:dyDescent="0.55000000000000004"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  <c r="AD332" s="108"/>
    </row>
    <row r="333" spans="7:30" x14ac:dyDescent="0.55000000000000004"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</row>
    <row r="334" spans="7:30" x14ac:dyDescent="0.55000000000000004"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</row>
    <row r="335" spans="7:30" x14ac:dyDescent="0.55000000000000004"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8"/>
      <c r="AD335" s="108"/>
    </row>
    <row r="336" spans="7:30" x14ac:dyDescent="0.55000000000000004"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  <c r="AD336" s="108"/>
    </row>
    <row r="337" spans="7:30" x14ac:dyDescent="0.55000000000000004"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</row>
    <row r="338" spans="7:30" x14ac:dyDescent="0.55000000000000004"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  <c r="AD338" s="108"/>
    </row>
    <row r="339" spans="7:30" x14ac:dyDescent="0.55000000000000004"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  <c r="AD339" s="108"/>
    </row>
    <row r="340" spans="7:30" x14ac:dyDescent="0.55000000000000004"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  <c r="AD340" s="108"/>
    </row>
    <row r="341" spans="7:30" x14ac:dyDescent="0.55000000000000004"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</row>
    <row r="342" spans="7:30" x14ac:dyDescent="0.55000000000000004"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  <c r="AD342" s="108"/>
    </row>
    <row r="343" spans="7:30" x14ac:dyDescent="0.55000000000000004"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</row>
    <row r="344" spans="7:30" x14ac:dyDescent="0.55000000000000004"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  <c r="AD344" s="108"/>
    </row>
    <row r="345" spans="7:30" x14ac:dyDescent="0.55000000000000004"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  <c r="AD345" s="108"/>
    </row>
    <row r="346" spans="7:30" x14ac:dyDescent="0.55000000000000004"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  <c r="AD346" s="108"/>
    </row>
    <row r="347" spans="7:30" x14ac:dyDescent="0.55000000000000004"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  <c r="AD347" s="108"/>
    </row>
    <row r="348" spans="7:30" x14ac:dyDescent="0.55000000000000004"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  <c r="AD348" s="108"/>
    </row>
    <row r="349" spans="7:30" x14ac:dyDescent="0.55000000000000004"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8"/>
      <c r="AD349" s="108"/>
    </row>
    <row r="350" spans="7:30" x14ac:dyDescent="0.55000000000000004"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  <c r="AD350" s="108"/>
    </row>
    <row r="351" spans="7:30" x14ac:dyDescent="0.55000000000000004"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8"/>
      <c r="AD351" s="108"/>
    </row>
    <row r="352" spans="7:30" x14ac:dyDescent="0.55000000000000004"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  <c r="AD352" s="108"/>
    </row>
    <row r="353" spans="7:30" x14ac:dyDescent="0.55000000000000004"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  <c r="AD353" s="108"/>
    </row>
    <row r="354" spans="7:30" x14ac:dyDescent="0.55000000000000004"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8"/>
      <c r="AD354" s="108"/>
    </row>
    <row r="355" spans="7:30" x14ac:dyDescent="0.55000000000000004"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8"/>
      <c r="AD355" s="108"/>
    </row>
    <row r="356" spans="7:30" x14ac:dyDescent="0.55000000000000004"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  <c r="AD356" s="108"/>
    </row>
    <row r="357" spans="7:30" x14ac:dyDescent="0.55000000000000004"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  <c r="AD357" s="108"/>
    </row>
    <row r="358" spans="7:30" x14ac:dyDescent="0.55000000000000004"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  <c r="AD358" s="108"/>
    </row>
    <row r="359" spans="7:30" x14ac:dyDescent="0.55000000000000004"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  <c r="AD359" s="108"/>
    </row>
    <row r="360" spans="7:30" x14ac:dyDescent="0.55000000000000004"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8"/>
      <c r="R360" s="108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8"/>
      <c r="AD360" s="108"/>
    </row>
    <row r="361" spans="7:30" x14ac:dyDescent="0.55000000000000004"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8"/>
      <c r="R361" s="108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8"/>
      <c r="AD361" s="108"/>
    </row>
    <row r="362" spans="7:30" x14ac:dyDescent="0.55000000000000004">
      <c r="G362" s="108"/>
      <c r="H362" s="108"/>
      <c r="I362" s="108"/>
      <c r="J362" s="108"/>
      <c r="K362" s="108"/>
      <c r="L362" s="108"/>
      <c r="M362" s="108"/>
      <c r="N362" s="108"/>
      <c r="O362" s="108"/>
      <c r="P362" s="108"/>
      <c r="Q362" s="108"/>
      <c r="R362" s="108"/>
      <c r="S362" s="108"/>
      <c r="T362" s="108"/>
      <c r="U362" s="108"/>
      <c r="V362" s="108"/>
      <c r="W362" s="108"/>
      <c r="X362" s="108"/>
      <c r="Y362" s="108"/>
      <c r="Z362" s="108"/>
      <c r="AA362" s="108"/>
      <c r="AB362" s="108"/>
      <c r="AC362" s="108"/>
      <c r="AD362" s="108"/>
    </row>
    <row r="363" spans="7:30" x14ac:dyDescent="0.55000000000000004">
      <c r="G363" s="108"/>
      <c r="H363" s="108"/>
      <c r="I363" s="108"/>
      <c r="J363" s="108"/>
      <c r="K363" s="108"/>
      <c r="L363" s="108"/>
      <c r="M363" s="108"/>
      <c r="N363" s="108"/>
      <c r="O363" s="108"/>
      <c r="P363" s="108"/>
      <c r="Q363" s="108"/>
      <c r="R363" s="108"/>
      <c r="S363" s="108"/>
      <c r="T363" s="108"/>
      <c r="U363" s="108"/>
      <c r="V363" s="108"/>
      <c r="W363" s="108"/>
      <c r="X363" s="108"/>
      <c r="Y363" s="108"/>
      <c r="Z363" s="108"/>
      <c r="AA363" s="108"/>
      <c r="AB363" s="108"/>
      <c r="AC363" s="108"/>
      <c r="AD363" s="108"/>
    </row>
    <row r="364" spans="7:30" x14ac:dyDescent="0.55000000000000004"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8"/>
      <c r="R364" s="108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8"/>
      <c r="AD364" s="108"/>
    </row>
    <row r="365" spans="7:30" x14ac:dyDescent="0.55000000000000004"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8"/>
      <c r="R365" s="108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8"/>
      <c r="AD365" s="108"/>
    </row>
    <row r="366" spans="7:30" x14ac:dyDescent="0.55000000000000004"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8"/>
      <c r="R366" s="108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8"/>
      <c r="AD366" s="108"/>
    </row>
    <row r="367" spans="7:30" x14ac:dyDescent="0.55000000000000004"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8"/>
      <c r="R367" s="108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8"/>
      <c r="AD367" s="108"/>
    </row>
    <row r="368" spans="7:30" x14ac:dyDescent="0.55000000000000004"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8"/>
      <c r="R368" s="108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8"/>
      <c r="AD368" s="108"/>
    </row>
    <row r="369" spans="7:30" x14ac:dyDescent="0.55000000000000004"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8"/>
      <c r="R369" s="108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8"/>
      <c r="AD369" s="108"/>
    </row>
    <row r="370" spans="7:30" x14ac:dyDescent="0.55000000000000004"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8"/>
      <c r="R370" s="108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8"/>
      <c r="AD370" s="108"/>
    </row>
    <row r="371" spans="7:30" x14ac:dyDescent="0.55000000000000004"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8"/>
      <c r="R371" s="108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8"/>
      <c r="AD371" s="108"/>
    </row>
    <row r="372" spans="7:30" x14ac:dyDescent="0.55000000000000004"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  <c r="AD372" s="108"/>
    </row>
    <row r="373" spans="7:30" x14ac:dyDescent="0.55000000000000004"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8"/>
      <c r="AD373" s="108"/>
    </row>
    <row r="374" spans="7:30" x14ac:dyDescent="0.55000000000000004"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8"/>
      <c r="R374" s="108"/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8"/>
      <c r="AD374" s="108"/>
    </row>
    <row r="375" spans="7:30" x14ac:dyDescent="0.55000000000000004"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8"/>
      <c r="R375" s="108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8"/>
      <c r="AD375" s="108"/>
    </row>
    <row r="376" spans="7:30" x14ac:dyDescent="0.55000000000000004"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8"/>
      <c r="R376" s="108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8"/>
      <c r="AD376" s="108"/>
    </row>
    <row r="377" spans="7:30" x14ac:dyDescent="0.55000000000000004"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8"/>
      <c r="R377" s="108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8"/>
      <c r="AD377" s="108"/>
    </row>
    <row r="378" spans="7:30" x14ac:dyDescent="0.55000000000000004"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8"/>
      <c r="R378" s="108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8"/>
      <c r="AD378" s="108"/>
    </row>
    <row r="379" spans="7:30" x14ac:dyDescent="0.55000000000000004"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8"/>
      <c r="R379" s="108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8"/>
      <c r="AD379" s="108"/>
    </row>
    <row r="380" spans="7:30" x14ac:dyDescent="0.55000000000000004"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8"/>
      <c r="R380" s="108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8"/>
      <c r="AD380" s="108"/>
    </row>
    <row r="381" spans="7:30" x14ac:dyDescent="0.55000000000000004">
      <c r="G381" s="108"/>
      <c r="H381" s="108"/>
      <c r="I381" s="108"/>
      <c r="J381" s="108"/>
      <c r="K381" s="108"/>
      <c r="L381" s="108"/>
      <c r="M381" s="108"/>
      <c r="N381" s="108"/>
      <c r="O381" s="108"/>
      <c r="P381" s="108"/>
      <c r="Q381" s="108"/>
      <c r="R381" s="108"/>
      <c r="S381" s="108"/>
      <c r="T381" s="108"/>
      <c r="U381" s="108"/>
      <c r="V381" s="108"/>
      <c r="W381" s="108"/>
      <c r="X381" s="108"/>
      <c r="Y381" s="108"/>
      <c r="Z381" s="108"/>
      <c r="AA381" s="108"/>
      <c r="AB381" s="108"/>
      <c r="AC381" s="108"/>
      <c r="AD381" s="108"/>
    </row>
    <row r="382" spans="7:30" x14ac:dyDescent="0.55000000000000004"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08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8"/>
      <c r="AD382" s="108"/>
    </row>
    <row r="383" spans="7:30" x14ac:dyDescent="0.55000000000000004"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8"/>
      <c r="R383" s="108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8"/>
      <c r="AD383" s="108"/>
    </row>
    <row r="384" spans="7:30" x14ac:dyDescent="0.55000000000000004"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8"/>
      <c r="R384" s="108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8"/>
      <c r="AD384" s="108"/>
    </row>
    <row r="385" spans="7:30" x14ac:dyDescent="0.55000000000000004"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8"/>
      <c r="R385" s="108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8"/>
      <c r="AD385" s="108"/>
    </row>
    <row r="386" spans="7:30" x14ac:dyDescent="0.55000000000000004"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8"/>
      <c r="R386" s="108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8"/>
      <c r="AD386" s="108"/>
    </row>
    <row r="387" spans="7:30" x14ac:dyDescent="0.55000000000000004"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8"/>
      <c r="R387" s="108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8"/>
      <c r="AD387" s="108"/>
    </row>
    <row r="388" spans="7:30" x14ac:dyDescent="0.55000000000000004"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8"/>
      <c r="R388" s="108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8"/>
      <c r="AD388" s="108"/>
    </row>
    <row r="389" spans="7:30" x14ac:dyDescent="0.55000000000000004"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8"/>
      <c r="R389" s="108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8"/>
      <c r="AD389" s="108"/>
    </row>
    <row r="390" spans="7:30" x14ac:dyDescent="0.55000000000000004"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8"/>
      <c r="R390" s="108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8"/>
      <c r="AD390" s="108"/>
    </row>
    <row r="391" spans="7:30" x14ac:dyDescent="0.55000000000000004">
      <c r="G391" s="108"/>
      <c r="H391" s="108"/>
      <c r="I391" s="108"/>
      <c r="J391" s="108"/>
      <c r="K391" s="108"/>
      <c r="L391" s="108"/>
      <c r="M391" s="108"/>
      <c r="N391" s="108"/>
      <c r="O391" s="108"/>
      <c r="P391" s="108"/>
      <c r="Q391" s="108"/>
      <c r="R391" s="108"/>
      <c r="S391" s="108"/>
      <c r="T391" s="108"/>
      <c r="U391" s="108"/>
      <c r="V391" s="108"/>
      <c r="W391" s="108"/>
      <c r="X391" s="108"/>
      <c r="Y391" s="108"/>
      <c r="Z391" s="108"/>
      <c r="AA391" s="108"/>
      <c r="AB391" s="108"/>
      <c r="AC391" s="108"/>
      <c r="AD391" s="108"/>
    </row>
    <row r="392" spans="7:30" x14ac:dyDescent="0.55000000000000004"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8"/>
      <c r="AD392" s="108"/>
    </row>
    <row r="393" spans="7:30" x14ac:dyDescent="0.55000000000000004"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8"/>
      <c r="AD393" s="108"/>
    </row>
    <row r="394" spans="7:30" x14ac:dyDescent="0.55000000000000004"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8"/>
      <c r="R394" s="108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8"/>
      <c r="AD394" s="108"/>
    </row>
    <row r="395" spans="7:30" x14ac:dyDescent="0.55000000000000004"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8"/>
      <c r="AD395" s="108"/>
    </row>
    <row r="396" spans="7:30" x14ac:dyDescent="0.55000000000000004"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8"/>
      <c r="AD396" s="108"/>
    </row>
    <row r="397" spans="7:30" x14ac:dyDescent="0.55000000000000004"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8"/>
      <c r="R397" s="108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8"/>
      <c r="AD397" s="108"/>
    </row>
    <row r="398" spans="7:30" x14ac:dyDescent="0.55000000000000004">
      <c r="G398" s="108"/>
      <c r="H398" s="108"/>
      <c r="I398" s="108"/>
      <c r="J398" s="108"/>
      <c r="K398" s="108"/>
      <c r="L398" s="108"/>
      <c r="M398" s="108"/>
      <c r="N398" s="108"/>
      <c r="O398" s="108"/>
      <c r="P398" s="108"/>
      <c r="Q398" s="108"/>
      <c r="R398" s="108"/>
      <c r="S398" s="108"/>
      <c r="T398" s="108"/>
      <c r="U398" s="108"/>
      <c r="V398" s="108"/>
      <c r="W398" s="108"/>
      <c r="X398" s="108"/>
      <c r="Y398" s="108"/>
      <c r="Z398" s="108"/>
      <c r="AA398" s="108"/>
      <c r="AB398" s="108"/>
      <c r="AC398" s="108"/>
      <c r="AD398" s="108"/>
    </row>
    <row r="399" spans="7:30" x14ac:dyDescent="0.55000000000000004">
      <c r="G399" s="108"/>
      <c r="H399" s="108"/>
      <c r="I399" s="108"/>
      <c r="J399" s="108"/>
      <c r="K399" s="108"/>
      <c r="L399" s="108"/>
      <c r="M399" s="108"/>
      <c r="N399" s="108"/>
      <c r="O399" s="108"/>
      <c r="P399" s="108"/>
      <c r="Q399" s="108"/>
      <c r="R399" s="108"/>
      <c r="S399" s="108"/>
      <c r="T399" s="108"/>
      <c r="U399" s="108"/>
      <c r="V399" s="108"/>
      <c r="W399" s="108"/>
      <c r="X399" s="108"/>
      <c r="Y399" s="108"/>
      <c r="Z399" s="108"/>
      <c r="AA399" s="108"/>
      <c r="AB399" s="108"/>
      <c r="AC399" s="108"/>
      <c r="AD399" s="108"/>
    </row>
    <row r="400" spans="7:30" x14ac:dyDescent="0.55000000000000004"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8"/>
      <c r="R400" s="108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8"/>
      <c r="AD400" s="108"/>
    </row>
    <row r="401" spans="7:30" x14ac:dyDescent="0.55000000000000004"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8"/>
      <c r="AD401" s="108"/>
    </row>
    <row r="402" spans="7:30" x14ac:dyDescent="0.55000000000000004"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  <c r="S402" s="108"/>
      <c r="T402" s="108"/>
      <c r="U402" s="108"/>
      <c r="V402" s="108"/>
      <c r="W402" s="108"/>
      <c r="X402" s="108"/>
      <c r="Y402" s="108"/>
      <c r="Z402" s="108"/>
      <c r="AA402" s="108"/>
      <c r="AB402" s="108"/>
      <c r="AC402" s="108"/>
      <c r="AD402" s="108"/>
    </row>
    <row r="403" spans="7:30" x14ac:dyDescent="0.55000000000000004"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8"/>
      <c r="AD403" s="108"/>
    </row>
    <row r="404" spans="7:30" x14ac:dyDescent="0.55000000000000004"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8"/>
      <c r="AD404" s="108"/>
    </row>
    <row r="405" spans="7:30" x14ac:dyDescent="0.55000000000000004">
      <c r="G405" s="108"/>
      <c r="H405" s="108"/>
      <c r="I405" s="108"/>
      <c r="J405" s="108"/>
      <c r="K405" s="108"/>
      <c r="L405" s="108"/>
      <c r="M405" s="108"/>
      <c r="N405" s="108"/>
      <c r="O405" s="108"/>
      <c r="P405" s="108"/>
      <c r="Q405" s="108"/>
      <c r="R405" s="108"/>
      <c r="S405" s="108"/>
      <c r="T405" s="108"/>
      <c r="U405" s="108"/>
      <c r="V405" s="108"/>
      <c r="W405" s="108"/>
      <c r="X405" s="108"/>
      <c r="Y405" s="108"/>
      <c r="Z405" s="108"/>
      <c r="AA405" s="108"/>
      <c r="AB405" s="108"/>
      <c r="AC405" s="108"/>
      <c r="AD405" s="108"/>
    </row>
    <row r="406" spans="7:30" x14ac:dyDescent="0.55000000000000004">
      <c r="G406" s="108"/>
      <c r="H406" s="108"/>
      <c r="I406" s="108"/>
      <c r="J406" s="108"/>
      <c r="K406" s="108"/>
      <c r="L406" s="108"/>
      <c r="M406" s="108"/>
      <c r="N406" s="108"/>
      <c r="O406" s="108"/>
      <c r="P406" s="108"/>
      <c r="Q406" s="108"/>
      <c r="R406" s="108"/>
      <c r="S406" s="108"/>
      <c r="T406" s="108"/>
      <c r="U406" s="108"/>
      <c r="V406" s="108"/>
      <c r="W406" s="108"/>
      <c r="X406" s="108"/>
      <c r="Y406" s="108"/>
      <c r="Z406" s="108"/>
      <c r="AA406" s="108"/>
      <c r="AB406" s="108"/>
      <c r="AC406" s="108"/>
      <c r="AD406" s="108"/>
    </row>
    <row r="407" spans="7:30" x14ac:dyDescent="0.55000000000000004"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8"/>
      <c r="R407" s="108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08"/>
      <c r="AD407" s="108"/>
    </row>
    <row r="408" spans="7:30" x14ac:dyDescent="0.55000000000000004"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8"/>
      <c r="R408" s="108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8"/>
      <c r="AD408" s="108"/>
    </row>
    <row r="409" spans="7:30" x14ac:dyDescent="0.55000000000000004"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8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8"/>
      <c r="AD409" s="108"/>
    </row>
    <row r="410" spans="7:30" x14ac:dyDescent="0.55000000000000004"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8"/>
      <c r="R410" s="108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8"/>
      <c r="AD410" s="108"/>
    </row>
    <row r="411" spans="7:30" x14ac:dyDescent="0.55000000000000004"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8"/>
      <c r="R411" s="108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8"/>
      <c r="AD411" s="108"/>
    </row>
    <row r="412" spans="7:30" x14ac:dyDescent="0.55000000000000004"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  <c r="AD412" s="108"/>
    </row>
    <row r="413" spans="7:30" x14ac:dyDescent="0.55000000000000004"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  <c r="AD413" s="108"/>
    </row>
    <row r="414" spans="7:30" x14ac:dyDescent="0.55000000000000004">
      <c r="G414" s="108"/>
      <c r="H414" s="108"/>
      <c r="I414" s="108"/>
      <c r="J414" s="108"/>
      <c r="K414" s="108"/>
      <c r="L414" s="108"/>
      <c r="M414" s="108"/>
      <c r="N414" s="108"/>
      <c r="O414" s="108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8"/>
      <c r="AD414" s="108"/>
    </row>
    <row r="415" spans="7:30" x14ac:dyDescent="0.55000000000000004">
      <c r="G415" s="108"/>
      <c r="H415" s="108"/>
      <c r="I415" s="108"/>
      <c r="J415" s="108"/>
      <c r="K415" s="108"/>
      <c r="L415" s="108"/>
      <c r="M415" s="108"/>
      <c r="N415" s="108"/>
      <c r="O415" s="108"/>
      <c r="P415" s="108"/>
      <c r="Q415" s="108"/>
      <c r="R415" s="108"/>
      <c r="S415" s="108"/>
      <c r="T415" s="108"/>
      <c r="U415" s="108"/>
      <c r="V415" s="108"/>
      <c r="W415" s="108"/>
      <c r="X415" s="108"/>
      <c r="Y415" s="108"/>
      <c r="Z415" s="108"/>
      <c r="AA415" s="108"/>
      <c r="AB415" s="108"/>
      <c r="AC415" s="108"/>
      <c r="AD415" s="108"/>
    </row>
    <row r="416" spans="7:30" x14ac:dyDescent="0.55000000000000004">
      <c r="G416" s="108"/>
      <c r="H416" s="108"/>
      <c r="I416" s="108"/>
      <c r="J416" s="108"/>
      <c r="K416" s="108"/>
      <c r="L416" s="108"/>
      <c r="M416" s="108"/>
      <c r="N416" s="108"/>
      <c r="O416" s="108"/>
      <c r="P416" s="108"/>
      <c r="Q416" s="108"/>
      <c r="R416" s="108"/>
      <c r="S416" s="108"/>
      <c r="T416" s="108"/>
      <c r="U416" s="108"/>
      <c r="V416" s="108"/>
      <c r="W416" s="108"/>
      <c r="X416" s="108"/>
      <c r="Y416" s="108"/>
      <c r="Z416" s="108"/>
      <c r="AA416" s="108"/>
      <c r="AB416" s="108"/>
      <c r="AC416" s="108"/>
      <c r="AD416" s="108"/>
    </row>
    <row r="417" spans="7:30" x14ac:dyDescent="0.55000000000000004">
      <c r="G417" s="108"/>
      <c r="H417" s="108"/>
      <c r="I417" s="108"/>
      <c r="J417" s="108"/>
      <c r="K417" s="108"/>
      <c r="L417" s="108"/>
      <c r="M417" s="108"/>
      <c r="N417" s="108"/>
      <c r="O417" s="108"/>
      <c r="P417" s="108"/>
      <c r="Q417" s="108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08"/>
      <c r="AD417" s="108"/>
    </row>
    <row r="418" spans="7:30" x14ac:dyDescent="0.55000000000000004">
      <c r="G418" s="108"/>
      <c r="H418" s="108"/>
      <c r="I418" s="108"/>
      <c r="J418" s="108"/>
      <c r="K418" s="108"/>
      <c r="L418" s="108"/>
      <c r="M418" s="108"/>
      <c r="N418" s="108"/>
      <c r="O418" s="108"/>
      <c r="P418" s="108"/>
      <c r="Q418" s="108"/>
      <c r="R418" s="108"/>
      <c r="S418" s="108"/>
      <c r="T418" s="108"/>
      <c r="U418" s="108"/>
      <c r="V418" s="108"/>
      <c r="W418" s="108"/>
      <c r="X418" s="108"/>
      <c r="Y418" s="108"/>
      <c r="Z418" s="108"/>
      <c r="AA418" s="108"/>
      <c r="AB418" s="108"/>
      <c r="AC418" s="108"/>
      <c r="AD418" s="108"/>
    </row>
    <row r="419" spans="7:30" x14ac:dyDescent="0.55000000000000004">
      <c r="G419" s="108"/>
      <c r="H419" s="108"/>
      <c r="I419" s="108"/>
      <c r="J419" s="108"/>
      <c r="K419" s="108"/>
      <c r="L419" s="108"/>
      <c r="M419" s="108"/>
      <c r="N419" s="108"/>
      <c r="O419" s="108"/>
      <c r="P419" s="108"/>
      <c r="Q419" s="108"/>
      <c r="R419" s="108"/>
      <c r="S419" s="108"/>
      <c r="T419" s="108"/>
      <c r="U419" s="108"/>
      <c r="V419" s="108"/>
      <c r="W419" s="108"/>
      <c r="X419" s="108"/>
      <c r="Y419" s="108"/>
      <c r="Z419" s="108"/>
      <c r="AA419" s="108"/>
      <c r="AB419" s="108"/>
      <c r="AC419" s="108"/>
      <c r="AD419" s="108"/>
    </row>
    <row r="420" spans="7:30" x14ac:dyDescent="0.55000000000000004">
      <c r="G420" s="108"/>
      <c r="H420" s="108"/>
      <c r="I420" s="108"/>
      <c r="J420" s="108"/>
      <c r="K420" s="108"/>
      <c r="L420" s="108"/>
      <c r="M420" s="108"/>
      <c r="N420" s="108"/>
      <c r="O420" s="108"/>
      <c r="P420" s="108"/>
      <c r="Q420" s="108"/>
      <c r="R420" s="108"/>
      <c r="S420" s="108"/>
      <c r="T420" s="108"/>
      <c r="U420" s="108"/>
      <c r="V420" s="108"/>
      <c r="W420" s="108"/>
      <c r="X420" s="108"/>
      <c r="Y420" s="108"/>
      <c r="Z420" s="108"/>
      <c r="AA420" s="108"/>
      <c r="AB420" s="108"/>
      <c r="AC420" s="108"/>
      <c r="AD420" s="108"/>
    </row>
    <row r="421" spans="7:30" x14ac:dyDescent="0.55000000000000004">
      <c r="G421" s="108"/>
      <c r="H421" s="108"/>
      <c r="I421" s="108"/>
      <c r="J421" s="108"/>
      <c r="K421" s="108"/>
      <c r="L421" s="108"/>
      <c r="M421" s="108"/>
      <c r="N421" s="108"/>
      <c r="O421" s="108"/>
      <c r="P421" s="108"/>
      <c r="Q421" s="108"/>
      <c r="R421" s="108"/>
      <c r="S421" s="108"/>
      <c r="T421" s="108"/>
      <c r="U421" s="108"/>
      <c r="V421" s="108"/>
      <c r="W421" s="108"/>
      <c r="X421" s="108"/>
      <c r="Y421" s="108"/>
      <c r="Z421" s="108"/>
      <c r="AA421" s="108"/>
      <c r="AB421" s="108"/>
      <c r="AC421" s="108"/>
      <c r="AD421" s="108"/>
    </row>
    <row r="422" spans="7:30" x14ac:dyDescent="0.55000000000000004">
      <c r="G422" s="108"/>
      <c r="H422" s="108"/>
      <c r="I422" s="108"/>
      <c r="J422" s="108"/>
      <c r="K422" s="108"/>
      <c r="L422" s="108"/>
      <c r="M422" s="108"/>
      <c r="N422" s="108"/>
      <c r="O422" s="108"/>
      <c r="P422" s="108"/>
      <c r="Q422" s="108"/>
      <c r="R422" s="108"/>
      <c r="S422" s="108"/>
      <c r="T422" s="108"/>
      <c r="U422" s="108"/>
      <c r="V422" s="108"/>
      <c r="W422" s="108"/>
      <c r="X422" s="108"/>
      <c r="Y422" s="108"/>
      <c r="Z422" s="108"/>
      <c r="AA422" s="108"/>
      <c r="AB422" s="108"/>
      <c r="AC422" s="108"/>
      <c r="AD422" s="108"/>
    </row>
    <row r="423" spans="7:30" x14ac:dyDescent="0.55000000000000004">
      <c r="G423" s="108"/>
      <c r="H423" s="108"/>
      <c r="I423" s="108"/>
      <c r="J423" s="108"/>
      <c r="K423" s="108"/>
      <c r="L423" s="108"/>
      <c r="M423" s="108"/>
      <c r="N423" s="108"/>
      <c r="O423" s="108"/>
      <c r="P423" s="108"/>
      <c r="Q423" s="108"/>
      <c r="R423" s="108"/>
      <c r="S423" s="108"/>
      <c r="T423" s="108"/>
      <c r="U423" s="108"/>
      <c r="V423" s="108"/>
      <c r="W423" s="108"/>
      <c r="X423" s="108"/>
      <c r="Y423" s="108"/>
      <c r="Z423" s="108"/>
      <c r="AA423" s="108"/>
      <c r="AB423" s="108"/>
      <c r="AC423" s="108"/>
      <c r="AD423" s="108"/>
    </row>
    <row r="424" spans="7:30" x14ac:dyDescent="0.55000000000000004">
      <c r="G424" s="108"/>
      <c r="H424" s="108"/>
      <c r="I424" s="108"/>
      <c r="J424" s="108"/>
      <c r="K424" s="108"/>
      <c r="L424" s="108"/>
      <c r="M424" s="108"/>
      <c r="N424" s="108"/>
      <c r="O424" s="108"/>
      <c r="P424" s="108"/>
      <c r="Q424" s="108"/>
      <c r="R424" s="108"/>
      <c r="S424" s="108"/>
      <c r="T424" s="108"/>
      <c r="U424" s="108"/>
      <c r="V424" s="108"/>
      <c r="W424" s="108"/>
      <c r="X424" s="108"/>
      <c r="Y424" s="108"/>
      <c r="Z424" s="108"/>
      <c r="AA424" s="108"/>
      <c r="AB424" s="108"/>
      <c r="AC424" s="108"/>
      <c r="AD424" s="108"/>
    </row>
    <row r="425" spans="7:30" x14ac:dyDescent="0.55000000000000004">
      <c r="G425" s="108"/>
      <c r="H425" s="108"/>
      <c r="I425" s="108"/>
      <c r="J425" s="108"/>
      <c r="K425" s="108"/>
      <c r="L425" s="108"/>
      <c r="M425" s="108"/>
      <c r="N425" s="108"/>
      <c r="O425" s="108"/>
      <c r="P425" s="108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08"/>
      <c r="AB425" s="108"/>
      <c r="AC425" s="108"/>
      <c r="AD425" s="108"/>
    </row>
    <row r="426" spans="7:30" x14ac:dyDescent="0.55000000000000004">
      <c r="G426" s="108"/>
      <c r="H426" s="108"/>
      <c r="I426" s="108"/>
      <c r="J426" s="108"/>
      <c r="K426" s="108"/>
      <c r="L426" s="108"/>
      <c r="M426" s="108"/>
      <c r="N426" s="108"/>
      <c r="O426" s="108"/>
      <c r="P426" s="108"/>
      <c r="Q426" s="108"/>
      <c r="R426" s="108"/>
      <c r="S426" s="108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08"/>
      <c r="AD426" s="108"/>
    </row>
    <row r="427" spans="7:30" x14ac:dyDescent="0.55000000000000004">
      <c r="G427" s="108"/>
      <c r="H427" s="108"/>
      <c r="I427" s="108"/>
      <c r="J427" s="108"/>
      <c r="K427" s="108"/>
      <c r="L427" s="108"/>
      <c r="M427" s="108"/>
      <c r="N427" s="108"/>
      <c r="O427" s="108"/>
      <c r="P427" s="108"/>
      <c r="Q427" s="108"/>
      <c r="R427" s="108"/>
      <c r="S427" s="108"/>
      <c r="T427" s="108"/>
      <c r="U427" s="108"/>
      <c r="V427" s="108"/>
      <c r="W427" s="108"/>
      <c r="X427" s="108"/>
      <c r="Y427" s="108"/>
      <c r="Z427" s="108"/>
      <c r="AA427" s="108"/>
      <c r="AB427" s="108"/>
      <c r="AC427" s="108"/>
      <c r="AD427" s="108"/>
    </row>
    <row r="428" spans="7:30" x14ac:dyDescent="0.55000000000000004">
      <c r="G428" s="108"/>
      <c r="H428" s="108"/>
      <c r="I428" s="108"/>
      <c r="J428" s="108"/>
      <c r="K428" s="108"/>
      <c r="L428" s="108"/>
      <c r="M428" s="108"/>
      <c r="N428" s="108"/>
      <c r="O428" s="108"/>
      <c r="P428" s="108"/>
      <c r="Q428" s="108"/>
      <c r="R428" s="108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08"/>
      <c r="AD428" s="108"/>
    </row>
    <row r="429" spans="7:30" x14ac:dyDescent="0.55000000000000004">
      <c r="G429" s="108"/>
      <c r="H429" s="108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08"/>
      <c r="T429" s="108"/>
      <c r="U429" s="108"/>
      <c r="V429" s="108"/>
      <c r="W429" s="108"/>
      <c r="X429" s="108"/>
      <c r="Y429" s="108"/>
      <c r="Z429" s="108"/>
      <c r="AA429" s="108"/>
      <c r="AB429" s="108"/>
      <c r="AC429" s="108"/>
      <c r="AD429" s="108"/>
    </row>
    <row r="430" spans="7:30" x14ac:dyDescent="0.55000000000000004">
      <c r="G430" s="108"/>
      <c r="H430" s="108"/>
      <c r="I430" s="108"/>
      <c r="J430" s="108"/>
      <c r="K430" s="108"/>
      <c r="L430" s="108"/>
      <c r="M430" s="108"/>
      <c r="N430" s="108"/>
      <c r="O430" s="108"/>
      <c r="P430" s="108"/>
      <c r="Q430" s="108"/>
      <c r="R430" s="108"/>
      <c r="S430" s="108"/>
      <c r="T430" s="108"/>
      <c r="U430" s="108"/>
      <c r="V430" s="108"/>
      <c r="W430" s="108"/>
      <c r="X430" s="108"/>
      <c r="Y430" s="108"/>
      <c r="Z430" s="108"/>
      <c r="AA430" s="108"/>
      <c r="AB430" s="108"/>
      <c r="AC430" s="108"/>
      <c r="AD430" s="108"/>
    </row>
    <row r="431" spans="7:30" x14ac:dyDescent="0.55000000000000004"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08"/>
      <c r="X431" s="108"/>
      <c r="Y431" s="108"/>
      <c r="Z431" s="108"/>
      <c r="AA431" s="108"/>
      <c r="AB431" s="108"/>
      <c r="AC431" s="108"/>
      <c r="AD431" s="108"/>
    </row>
    <row r="432" spans="7:30" x14ac:dyDescent="0.55000000000000004">
      <c r="G432" s="108"/>
      <c r="H432" s="108"/>
      <c r="I432" s="108"/>
      <c r="J432" s="108"/>
      <c r="K432" s="108"/>
      <c r="L432" s="108"/>
      <c r="M432" s="108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08"/>
      <c r="AD432" s="108"/>
    </row>
    <row r="433" spans="7:30" x14ac:dyDescent="0.55000000000000004"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8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08"/>
      <c r="AD433" s="108"/>
    </row>
    <row r="434" spans="7:30" x14ac:dyDescent="0.55000000000000004">
      <c r="G434" s="108"/>
      <c r="H434" s="108"/>
      <c r="I434" s="108"/>
      <c r="J434" s="108"/>
      <c r="K434" s="108"/>
      <c r="L434" s="108"/>
      <c r="M434" s="108"/>
      <c r="N434" s="108"/>
      <c r="O434" s="108"/>
      <c r="P434" s="108"/>
      <c r="Q434" s="108"/>
      <c r="R434" s="108"/>
      <c r="S434" s="108"/>
      <c r="T434" s="108"/>
      <c r="U434" s="108"/>
      <c r="V434" s="108"/>
      <c r="W434" s="108"/>
      <c r="X434" s="108"/>
      <c r="Y434" s="108"/>
      <c r="Z434" s="108"/>
      <c r="AA434" s="108"/>
      <c r="AB434" s="108"/>
      <c r="AC434" s="108"/>
      <c r="AD434" s="108"/>
    </row>
    <row r="435" spans="7:30" x14ac:dyDescent="0.55000000000000004">
      <c r="G435" s="108"/>
      <c r="H435" s="108"/>
      <c r="I435" s="108"/>
      <c r="J435" s="108"/>
      <c r="K435" s="108"/>
      <c r="L435" s="108"/>
      <c r="M435" s="108"/>
      <c r="N435" s="108"/>
      <c r="O435" s="108"/>
      <c r="P435" s="108"/>
      <c r="Q435" s="108"/>
      <c r="R435" s="108"/>
      <c r="S435" s="108"/>
      <c r="T435" s="108"/>
      <c r="U435" s="108"/>
      <c r="V435" s="108"/>
      <c r="W435" s="108"/>
      <c r="X435" s="108"/>
      <c r="Y435" s="108"/>
      <c r="Z435" s="108"/>
      <c r="AA435" s="108"/>
      <c r="AB435" s="108"/>
      <c r="AC435" s="108"/>
      <c r="AD435" s="108"/>
    </row>
    <row r="436" spans="7:30" x14ac:dyDescent="0.55000000000000004">
      <c r="G436" s="108"/>
      <c r="H436" s="108"/>
      <c r="I436" s="108"/>
      <c r="J436" s="108"/>
      <c r="K436" s="108"/>
      <c r="L436" s="108"/>
      <c r="M436" s="108"/>
      <c r="N436" s="108"/>
      <c r="O436" s="108"/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08"/>
      <c r="AD436" s="108"/>
    </row>
    <row r="437" spans="7:30" x14ac:dyDescent="0.55000000000000004">
      <c r="G437" s="108"/>
      <c r="H437" s="108"/>
      <c r="I437" s="108"/>
      <c r="J437" s="108"/>
      <c r="K437" s="108"/>
      <c r="L437" s="108"/>
      <c r="M437" s="108"/>
      <c r="N437" s="108"/>
      <c r="O437" s="108"/>
      <c r="P437" s="108"/>
      <c r="Q437" s="108"/>
      <c r="R437" s="108"/>
      <c r="S437" s="108"/>
      <c r="T437" s="108"/>
      <c r="U437" s="108"/>
      <c r="V437" s="108"/>
      <c r="W437" s="108"/>
      <c r="X437" s="108"/>
      <c r="Y437" s="108"/>
      <c r="Z437" s="108"/>
      <c r="AA437" s="108"/>
      <c r="AB437" s="108"/>
      <c r="AC437" s="108"/>
      <c r="AD437" s="108"/>
    </row>
    <row r="438" spans="7:30" x14ac:dyDescent="0.55000000000000004">
      <c r="G438" s="108"/>
      <c r="H438" s="108"/>
      <c r="I438" s="108"/>
      <c r="J438" s="108"/>
      <c r="K438" s="108"/>
      <c r="L438" s="108"/>
      <c r="M438" s="108"/>
      <c r="N438" s="108"/>
      <c r="O438" s="108"/>
      <c r="P438" s="108"/>
      <c r="Q438" s="108"/>
      <c r="R438" s="108"/>
      <c r="S438" s="108"/>
      <c r="T438" s="108"/>
      <c r="U438" s="108"/>
      <c r="V438" s="108"/>
      <c r="W438" s="108"/>
      <c r="X438" s="108"/>
      <c r="Y438" s="108"/>
      <c r="Z438" s="108"/>
      <c r="AA438" s="108"/>
      <c r="AB438" s="108"/>
      <c r="AC438" s="108"/>
      <c r="AD438" s="108"/>
    </row>
    <row r="439" spans="7:30" x14ac:dyDescent="0.55000000000000004">
      <c r="G439" s="108"/>
      <c r="H439" s="108"/>
      <c r="I439" s="108"/>
      <c r="J439" s="108"/>
      <c r="K439" s="108"/>
      <c r="L439" s="108"/>
      <c r="M439" s="108"/>
      <c r="N439" s="108"/>
      <c r="O439" s="108"/>
      <c r="P439" s="108"/>
      <c r="Q439" s="108"/>
      <c r="R439" s="108"/>
      <c r="S439" s="108"/>
      <c r="T439" s="108"/>
      <c r="U439" s="108"/>
      <c r="V439" s="108"/>
      <c r="W439" s="108"/>
      <c r="X439" s="108"/>
      <c r="Y439" s="108"/>
      <c r="Z439" s="108"/>
      <c r="AA439" s="108"/>
      <c r="AB439" s="108"/>
      <c r="AC439" s="108"/>
      <c r="AD439" s="108"/>
    </row>
    <row r="440" spans="7:30" x14ac:dyDescent="0.55000000000000004">
      <c r="G440" s="108"/>
      <c r="H440" s="108"/>
      <c r="I440" s="108"/>
      <c r="J440" s="108"/>
      <c r="K440" s="108"/>
      <c r="L440" s="108"/>
      <c r="M440" s="108"/>
      <c r="N440" s="108"/>
      <c r="O440" s="108"/>
      <c r="P440" s="108"/>
      <c r="Q440" s="108"/>
      <c r="R440" s="108"/>
      <c r="S440" s="108"/>
      <c r="T440" s="108"/>
      <c r="U440" s="108"/>
      <c r="V440" s="108"/>
      <c r="W440" s="108"/>
      <c r="X440" s="108"/>
      <c r="Y440" s="108"/>
      <c r="Z440" s="108"/>
      <c r="AA440" s="108"/>
      <c r="AB440" s="108"/>
      <c r="AC440" s="108"/>
      <c r="AD440" s="108"/>
    </row>
    <row r="441" spans="7:30" x14ac:dyDescent="0.55000000000000004">
      <c r="G441" s="108"/>
      <c r="H441" s="108"/>
      <c r="I441" s="108"/>
      <c r="J441" s="108"/>
      <c r="K441" s="108"/>
      <c r="L441" s="108"/>
      <c r="M441" s="108"/>
      <c r="N441" s="108"/>
      <c r="O441" s="108"/>
      <c r="P441" s="108"/>
      <c r="Q441" s="108"/>
      <c r="R441" s="108"/>
      <c r="S441" s="108"/>
      <c r="T441" s="108"/>
      <c r="U441" s="108"/>
      <c r="V441" s="108"/>
      <c r="W441" s="108"/>
      <c r="X441" s="108"/>
      <c r="Y441" s="108"/>
      <c r="Z441" s="108"/>
      <c r="AA441" s="108"/>
      <c r="AB441" s="108"/>
      <c r="AC441" s="108"/>
      <c r="AD441" s="108"/>
    </row>
    <row r="442" spans="7:30" x14ac:dyDescent="0.55000000000000004">
      <c r="G442" s="108"/>
      <c r="H442" s="108"/>
      <c r="I442" s="108"/>
      <c r="J442" s="108"/>
      <c r="K442" s="108"/>
      <c r="L442" s="108"/>
      <c r="M442" s="108"/>
      <c r="N442" s="108"/>
      <c r="O442" s="108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08"/>
      <c r="AD442" s="108"/>
    </row>
    <row r="443" spans="7:30" x14ac:dyDescent="0.55000000000000004">
      <c r="G443" s="108"/>
      <c r="H443" s="108"/>
      <c r="I443" s="108"/>
      <c r="J443" s="108"/>
      <c r="K443" s="108"/>
      <c r="L443" s="108"/>
      <c r="M443" s="108"/>
      <c r="N443" s="108"/>
      <c r="O443" s="108"/>
      <c r="P443" s="108"/>
      <c r="Q443" s="108"/>
      <c r="R443" s="108"/>
      <c r="S443" s="108"/>
      <c r="T443" s="108"/>
      <c r="U443" s="108"/>
      <c r="V443" s="108"/>
      <c r="W443" s="108"/>
      <c r="X443" s="108"/>
      <c r="Y443" s="108"/>
      <c r="Z443" s="108"/>
      <c r="AA443" s="108"/>
      <c r="AB443" s="108"/>
      <c r="AC443" s="108"/>
      <c r="AD443" s="108"/>
    </row>
    <row r="444" spans="7:30" x14ac:dyDescent="0.55000000000000004">
      <c r="G444" s="108"/>
      <c r="H444" s="108"/>
      <c r="I444" s="108"/>
      <c r="J444" s="108"/>
      <c r="K444" s="108"/>
      <c r="L444" s="108"/>
      <c r="M444" s="108"/>
      <c r="N444" s="108"/>
      <c r="O444" s="108"/>
      <c r="P444" s="108"/>
      <c r="Q444" s="108"/>
      <c r="R444" s="108"/>
      <c r="S444" s="108"/>
      <c r="T444" s="108"/>
      <c r="U444" s="108"/>
      <c r="V444" s="108"/>
      <c r="W444" s="108"/>
      <c r="X444" s="108"/>
      <c r="Y444" s="108"/>
      <c r="Z444" s="108"/>
      <c r="AA444" s="108"/>
      <c r="AB444" s="108"/>
      <c r="AC444" s="108"/>
      <c r="AD444" s="108"/>
    </row>
    <row r="445" spans="7:30" x14ac:dyDescent="0.55000000000000004"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8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08"/>
      <c r="AD445" s="108"/>
    </row>
    <row r="446" spans="7:30" x14ac:dyDescent="0.55000000000000004">
      <c r="G446" s="108"/>
      <c r="H446" s="108"/>
      <c r="I446" s="108"/>
      <c r="J446" s="108"/>
      <c r="K446" s="108"/>
      <c r="L446" s="108"/>
      <c r="M446" s="108"/>
      <c r="N446" s="108"/>
      <c r="O446" s="108"/>
      <c r="P446" s="108"/>
      <c r="Q446" s="108"/>
      <c r="R446" s="108"/>
      <c r="S446" s="108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08"/>
      <c r="AD446" s="108"/>
    </row>
    <row r="447" spans="7:30" x14ac:dyDescent="0.55000000000000004">
      <c r="G447" s="108"/>
      <c r="H447" s="108"/>
      <c r="I447" s="108"/>
      <c r="J447" s="108"/>
      <c r="K447" s="108"/>
      <c r="L447" s="108"/>
      <c r="M447" s="108"/>
      <c r="N447" s="108"/>
      <c r="O447" s="108"/>
      <c r="P447" s="108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08"/>
      <c r="AD447" s="108"/>
    </row>
    <row r="448" spans="7:30" x14ac:dyDescent="0.55000000000000004">
      <c r="G448" s="108"/>
      <c r="H448" s="108"/>
      <c r="I448" s="108"/>
      <c r="J448" s="108"/>
      <c r="K448" s="108"/>
      <c r="L448" s="108"/>
      <c r="M448" s="108"/>
      <c r="N448" s="108"/>
      <c r="O448" s="108"/>
      <c r="P448" s="108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08"/>
      <c r="AD448" s="108"/>
    </row>
    <row r="449" spans="7:30" x14ac:dyDescent="0.55000000000000004"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8"/>
      <c r="S449" s="108"/>
      <c r="T449" s="108"/>
      <c r="U449" s="108"/>
      <c r="V449" s="108"/>
      <c r="W449" s="108"/>
      <c r="X449" s="108"/>
      <c r="Y449" s="108"/>
      <c r="Z449" s="108"/>
      <c r="AA449" s="108"/>
      <c r="AB449" s="108"/>
      <c r="AC449" s="108"/>
      <c r="AD449" s="108"/>
    </row>
    <row r="450" spans="7:30" x14ac:dyDescent="0.55000000000000004"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8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08"/>
      <c r="AD450" s="108"/>
    </row>
    <row r="451" spans="7:30" x14ac:dyDescent="0.55000000000000004"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8"/>
      <c r="S451" s="108"/>
      <c r="T451" s="108"/>
      <c r="U451" s="108"/>
      <c r="V451" s="108"/>
      <c r="W451" s="108"/>
      <c r="X451" s="108"/>
      <c r="Y451" s="108"/>
      <c r="Z451" s="108"/>
      <c r="AA451" s="108"/>
      <c r="AB451" s="108"/>
      <c r="AC451" s="108"/>
      <c r="AD451" s="108"/>
    </row>
    <row r="452" spans="7:30" x14ac:dyDescent="0.55000000000000004"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8"/>
      <c r="S452" s="108"/>
      <c r="T452" s="108"/>
      <c r="U452" s="108"/>
      <c r="V452" s="108"/>
      <c r="W452" s="108"/>
      <c r="X452" s="108"/>
      <c r="Y452" s="108"/>
      <c r="Z452" s="108"/>
      <c r="AA452" s="108"/>
      <c r="AB452" s="108"/>
      <c r="AC452" s="108"/>
      <c r="AD452" s="108"/>
    </row>
    <row r="453" spans="7:30" x14ac:dyDescent="0.55000000000000004"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8"/>
      <c r="S453" s="108"/>
      <c r="T453" s="108"/>
      <c r="U453" s="108"/>
      <c r="V453" s="108"/>
      <c r="W453" s="108"/>
      <c r="X453" s="108"/>
      <c r="Y453" s="108"/>
      <c r="Z453" s="108"/>
      <c r="AA453" s="108"/>
      <c r="AB453" s="108"/>
      <c r="AC453" s="108"/>
      <c r="AD453" s="108"/>
    </row>
    <row r="454" spans="7:30" x14ac:dyDescent="0.55000000000000004"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08"/>
      <c r="AD454" s="108"/>
    </row>
    <row r="455" spans="7:30" x14ac:dyDescent="0.55000000000000004">
      <c r="G455" s="108"/>
      <c r="H455" s="108"/>
      <c r="I455" s="108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  <c r="AA455" s="108"/>
      <c r="AB455" s="108"/>
      <c r="AC455" s="108"/>
      <c r="AD455" s="108"/>
    </row>
    <row r="456" spans="7:30" x14ac:dyDescent="0.55000000000000004">
      <c r="G456" s="108"/>
      <c r="H456" s="108"/>
      <c r="I456" s="108"/>
      <c r="J456" s="108"/>
      <c r="K456" s="108"/>
      <c r="L456" s="108"/>
      <c r="M456" s="108"/>
      <c r="N456" s="108"/>
      <c r="O456" s="108"/>
      <c r="P456" s="108"/>
      <c r="Q456" s="108"/>
      <c r="R456" s="108"/>
      <c r="S456" s="108"/>
      <c r="T456" s="108"/>
      <c r="U456" s="108"/>
      <c r="V456" s="108"/>
      <c r="W456" s="108"/>
      <c r="X456" s="108"/>
      <c r="Y456" s="108"/>
      <c r="Z456" s="108"/>
      <c r="AA456" s="108"/>
      <c r="AB456" s="108"/>
      <c r="AC456" s="108"/>
      <c r="AD456" s="108"/>
    </row>
    <row r="457" spans="7:30" x14ac:dyDescent="0.55000000000000004">
      <c r="G457" s="108"/>
      <c r="H457" s="108"/>
      <c r="I457" s="108"/>
      <c r="J457" s="108"/>
      <c r="K457" s="108"/>
      <c r="L457" s="108"/>
      <c r="M457" s="108"/>
      <c r="N457" s="108"/>
      <c r="O457" s="108"/>
      <c r="P457" s="108"/>
      <c r="Q457" s="108"/>
      <c r="R457" s="108"/>
      <c r="S457" s="108"/>
      <c r="T457" s="108"/>
      <c r="U457" s="108"/>
      <c r="V457" s="108"/>
      <c r="W457" s="108"/>
      <c r="X457" s="108"/>
      <c r="Y457" s="108"/>
      <c r="Z457" s="108"/>
      <c r="AA457" s="108"/>
      <c r="AB457" s="108"/>
      <c r="AC457" s="108"/>
      <c r="AD457" s="108"/>
    </row>
    <row r="458" spans="7:30" x14ac:dyDescent="0.55000000000000004"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8"/>
      <c r="S458" s="108"/>
      <c r="T458" s="108"/>
      <c r="U458" s="108"/>
      <c r="V458" s="108"/>
      <c r="W458" s="108"/>
      <c r="X458" s="108"/>
      <c r="Y458" s="108"/>
      <c r="Z458" s="108"/>
      <c r="AA458" s="108"/>
      <c r="AB458" s="108"/>
      <c r="AC458" s="108"/>
      <c r="AD458" s="108"/>
    </row>
    <row r="459" spans="7:30" x14ac:dyDescent="0.55000000000000004"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8"/>
      <c r="S459" s="108"/>
      <c r="T459" s="108"/>
      <c r="U459" s="108"/>
      <c r="V459" s="108"/>
      <c r="W459" s="108"/>
      <c r="X459" s="108"/>
      <c r="Y459" s="108"/>
      <c r="Z459" s="108"/>
      <c r="AA459" s="108"/>
      <c r="AB459" s="108"/>
      <c r="AC459" s="108"/>
      <c r="AD459" s="108"/>
    </row>
    <row r="460" spans="7:30" x14ac:dyDescent="0.55000000000000004"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8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08"/>
      <c r="AD460" s="108"/>
    </row>
    <row r="461" spans="7:30" x14ac:dyDescent="0.55000000000000004"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8"/>
      <c r="S461" s="108"/>
      <c r="T461" s="108"/>
      <c r="U461" s="108"/>
      <c r="V461" s="108"/>
      <c r="W461" s="108"/>
      <c r="X461" s="108"/>
      <c r="Y461" s="108"/>
      <c r="Z461" s="108"/>
      <c r="AA461" s="108"/>
      <c r="AB461" s="108"/>
      <c r="AC461" s="108"/>
      <c r="AD461" s="108"/>
    </row>
    <row r="462" spans="7:30" x14ac:dyDescent="0.55000000000000004"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8"/>
      <c r="S462" s="108"/>
      <c r="T462" s="108"/>
      <c r="U462" s="108"/>
      <c r="V462" s="108"/>
      <c r="W462" s="108"/>
      <c r="X462" s="108"/>
      <c r="Y462" s="108"/>
      <c r="Z462" s="108"/>
      <c r="AA462" s="108"/>
      <c r="AB462" s="108"/>
      <c r="AC462" s="108"/>
      <c r="AD462" s="108"/>
    </row>
    <row r="463" spans="7:30" x14ac:dyDescent="0.55000000000000004">
      <c r="G463" s="108"/>
      <c r="H463" s="108"/>
      <c r="I463" s="108"/>
      <c r="J463" s="108"/>
      <c r="K463" s="108"/>
      <c r="L463" s="108"/>
      <c r="M463" s="108"/>
      <c r="N463" s="108"/>
      <c r="O463" s="108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08"/>
      <c r="AD463" s="108"/>
    </row>
    <row r="464" spans="7:30" x14ac:dyDescent="0.55000000000000004">
      <c r="G464" s="108"/>
      <c r="H464" s="108"/>
      <c r="I464" s="108"/>
      <c r="J464" s="108"/>
      <c r="K464" s="108"/>
      <c r="L464" s="108"/>
      <c r="M464" s="108"/>
      <c r="N464" s="108"/>
      <c r="O464" s="108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08"/>
      <c r="AD464" s="108"/>
    </row>
    <row r="465" spans="7:30" x14ac:dyDescent="0.55000000000000004">
      <c r="G465" s="108"/>
      <c r="H465" s="108"/>
      <c r="I465" s="108"/>
      <c r="J465" s="108"/>
      <c r="K465" s="108"/>
      <c r="L465" s="108"/>
      <c r="M465" s="108"/>
      <c r="N465" s="108"/>
      <c r="O465" s="108"/>
      <c r="P465" s="108"/>
      <c r="Q465" s="108"/>
      <c r="R465" s="108"/>
      <c r="S465" s="108"/>
      <c r="T465" s="108"/>
      <c r="U465" s="108"/>
      <c r="V465" s="108"/>
      <c r="W465" s="108"/>
      <c r="X465" s="108"/>
      <c r="Y465" s="108"/>
      <c r="Z465" s="108"/>
      <c r="AA465" s="108"/>
      <c r="AB465" s="108"/>
      <c r="AC465" s="108"/>
      <c r="AD465" s="108"/>
    </row>
    <row r="466" spans="7:30" x14ac:dyDescent="0.55000000000000004">
      <c r="G466" s="108"/>
      <c r="H466" s="108"/>
      <c r="I466" s="108"/>
      <c r="J466" s="108"/>
      <c r="K466" s="108"/>
      <c r="L466" s="108"/>
      <c r="M466" s="108"/>
      <c r="N466" s="108"/>
      <c r="O466" s="108"/>
      <c r="P466" s="108"/>
      <c r="Q466" s="108"/>
      <c r="R466" s="108"/>
      <c r="S466" s="108"/>
      <c r="T466" s="108"/>
      <c r="U466" s="108"/>
      <c r="V466" s="108"/>
      <c r="W466" s="108"/>
      <c r="X466" s="108"/>
      <c r="Y466" s="108"/>
      <c r="Z466" s="108"/>
      <c r="AA466" s="108"/>
      <c r="AB466" s="108"/>
      <c r="AC466" s="108"/>
      <c r="AD466" s="108"/>
    </row>
    <row r="467" spans="7:30" x14ac:dyDescent="0.55000000000000004"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  <c r="AA467" s="108"/>
      <c r="AB467" s="108"/>
      <c r="AC467" s="108"/>
      <c r="AD467" s="108"/>
    </row>
    <row r="468" spans="7:30" x14ac:dyDescent="0.55000000000000004">
      <c r="G468" s="108"/>
      <c r="H468" s="108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08"/>
      <c r="AD468" s="108"/>
    </row>
    <row r="469" spans="7:30" x14ac:dyDescent="0.55000000000000004">
      <c r="G469" s="108"/>
      <c r="H469" s="108"/>
      <c r="I469" s="108"/>
      <c r="J469" s="108"/>
      <c r="K469" s="108"/>
      <c r="L469" s="108"/>
      <c r="M469" s="108"/>
      <c r="N469" s="108"/>
      <c r="O469" s="108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08"/>
      <c r="AD469" s="108"/>
    </row>
    <row r="470" spans="7:30" x14ac:dyDescent="0.55000000000000004">
      <c r="G470" s="108"/>
      <c r="H470" s="108"/>
      <c r="I470" s="108"/>
      <c r="J470" s="108"/>
      <c r="K470" s="108"/>
      <c r="L470" s="108"/>
      <c r="M470" s="108"/>
      <c r="N470" s="108"/>
      <c r="O470" s="108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  <c r="AA470" s="108"/>
      <c r="AB470" s="108"/>
      <c r="AC470" s="108"/>
      <c r="AD470" s="108"/>
    </row>
    <row r="471" spans="7:30" x14ac:dyDescent="0.55000000000000004">
      <c r="G471" s="108"/>
      <c r="H471" s="108"/>
      <c r="I471" s="108"/>
      <c r="J471" s="108"/>
      <c r="K471" s="108"/>
      <c r="L471" s="108"/>
      <c r="M471" s="108"/>
      <c r="N471" s="108"/>
      <c r="O471" s="108"/>
      <c r="P471" s="108"/>
      <c r="Q471" s="108"/>
      <c r="R471" s="108"/>
      <c r="S471" s="108"/>
      <c r="T471" s="108"/>
      <c r="U471" s="108"/>
      <c r="V471" s="108"/>
      <c r="W471" s="108"/>
      <c r="X471" s="108"/>
      <c r="Y471" s="108"/>
      <c r="Z471" s="108"/>
      <c r="AA471" s="108"/>
      <c r="AB471" s="108"/>
      <c r="AC471" s="108"/>
      <c r="AD471" s="108"/>
    </row>
    <row r="472" spans="7:30" x14ac:dyDescent="0.55000000000000004">
      <c r="G472" s="108"/>
      <c r="H472" s="108"/>
      <c r="I472" s="108"/>
      <c r="J472" s="108"/>
      <c r="K472" s="108"/>
      <c r="L472" s="108"/>
      <c r="M472" s="108"/>
      <c r="N472" s="108"/>
      <c r="O472" s="108"/>
      <c r="P472" s="108"/>
      <c r="Q472" s="108"/>
      <c r="R472" s="108"/>
      <c r="S472" s="108"/>
      <c r="T472" s="108"/>
      <c r="U472" s="108"/>
      <c r="V472" s="108"/>
      <c r="W472" s="108"/>
      <c r="X472" s="108"/>
      <c r="Y472" s="108"/>
      <c r="Z472" s="108"/>
      <c r="AA472" s="108"/>
      <c r="AB472" s="108"/>
      <c r="AC472" s="108"/>
      <c r="AD472" s="108"/>
    </row>
    <row r="473" spans="7:30" x14ac:dyDescent="0.55000000000000004">
      <c r="G473" s="108"/>
      <c r="H473" s="108"/>
      <c r="I473" s="108"/>
      <c r="J473" s="108"/>
      <c r="K473" s="108"/>
      <c r="L473" s="108"/>
      <c r="M473" s="108"/>
      <c r="N473" s="108"/>
      <c r="O473" s="108"/>
      <c r="P473" s="108"/>
      <c r="Q473" s="108"/>
      <c r="R473" s="108"/>
      <c r="S473" s="108"/>
      <c r="T473" s="108"/>
      <c r="U473" s="108"/>
      <c r="V473" s="108"/>
      <c r="W473" s="108"/>
      <c r="X473" s="108"/>
      <c r="Y473" s="108"/>
      <c r="Z473" s="108"/>
      <c r="AA473" s="108"/>
      <c r="AB473" s="108"/>
      <c r="AC473" s="108"/>
      <c r="AD473" s="108"/>
    </row>
    <row r="474" spans="7:30" x14ac:dyDescent="0.55000000000000004">
      <c r="G474" s="108"/>
      <c r="H474" s="108"/>
      <c r="I474" s="108"/>
      <c r="J474" s="108"/>
      <c r="K474" s="108"/>
      <c r="L474" s="108"/>
      <c r="M474" s="108"/>
      <c r="N474" s="108"/>
      <c r="O474" s="108"/>
      <c r="P474" s="108"/>
      <c r="Q474" s="108"/>
      <c r="R474" s="108"/>
      <c r="S474" s="108"/>
      <c r="T474" s="108"/>
      <c r="U474" s="108"/>
      <c r="V474" s="108"/>
      <c r="W474" s="108"/>
      <c r="X474" s="108"/>
      <c r="Y474" s="108"/>
      <c r="Z474" s="108"/>
      <c r="AA474" s="108"/>
      <c r="AB474" s="108"/>
      <c r="AC474" s="108"/>
      <c r="AD474" s="108"/>
    </row>
    <row r="475" spans="7:30" x14ac:dyDescent="0.55000000000000004">
      <c r="G475" s="108"/>
      <c r="H475" s="108"/>
      <c r="I475" s="108"/>
      <c r="J475" s="108"/>
      <c r="K475" s="108"/>
      <c r="L475" s="108"/>
      <c r="M475" s="108"/>
      <c r="N475" s="108"/>
      <c r="O475" s="108"/>
      <c r="P475" s="108"/>
      <c r="Q475" s="108"/>
      <c r="R475" s="108"/>
      <c r="S475" s="108"/>
      <c r="T475" s="108"/>
      <c r="U475" s="108"/>
      <c r="V475" s="108"/>
      <c r="W475" s="108"/>
      <c r="X475" s="108"/>
      <c r="Y475" s="108"/>
      <c r="Z475" s="108"/>
      <c r="AA475" s="108"/>
      <c r="AB475" s="108"/>
      <c r="AC475" s="108"/>
      <c r="AD475" s="108"/>
    </row>
    <row r="476" spans="7:30" x14ac:dyDescent="0.55000000000000004">
      <c r="G476" s="108"/>
      <c r="H476" s="108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08"/>
      <c r="T476" s="108"/>
      <c r="U476" s="108"/>
      <c r="V476" s="108"/>
      <c r="W476" s="108"/>
      <c r="X476" s="108"/>
      <c r="Y476" s="108"/>
      <c r="Z476" s="108"/>
      <c r="AA476" s="108"/>
      <c r="AB476" s="108"/>
      <c r="AC476" s="108"/>
      <c r="AD476" s="108"/>
    </row>
    <row r="477" spans="7:30" x14ac:dyDescent="0.55000000000000004"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8"/>
      <c r="T477" s="108"/>
      <c r="U477" s="108"/>
      <c r="V477" s="108"/>
      <c r="W477" s="108"/>
      <c r="X477" s="108"/>
      <c r="Y477" s="108"/>
      <c r="Z477" s="108"/>
      <c r="AA477" s="108"/>
      <c r="AB477" s="108"/>
      <c r="AC477" s="108"/>
      <c r="AD477" s="108"/>
    </row>
    <row r="478" spans="7:30" x14ac:dyDescent="0.55000000000000004">
      <c r="G478" s="108"/>
      <c r="H478" s="108"/>
      <c r="I478" s="108"/>
      <c r="J478" s="108"/>
      <c r="K478" s="108"/>
      <c r="L478" s="108"/>
      <c r="M478" s="108"/>
      <c r="N478" s="108"/>
      <c r="O478" s="108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  <c r="AA478" s="108"/>
      <c r="AB478" s="108"/>
      <c r="AC478" s="108"/>
      <c r="AD478" s="108"/>
    </row>
    <row r="479" spans="7:30" x14ac:dyDescent="0.55000000000000004">
      <c r="G479" s="108"/>
      <c r="H479" s="108"/>
      <c r="I479" s="108"/>
      <c r="J479" s="108"/>
      <c r="K479" s="108"/>
      <c r="L479" s="108"/>
      <c r="M479" s="108"/>
      <c r="N479" s="108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08"/>
      <c r="AD479" s="108"/>
    </row>
    <row r="480" spans="7:30" x14ac:dyDescent="0.55000000000000004">
      <c r="G480" s="108"/>
      <c r="H480" s="108"/>
      <c r="I480" s="108"/>
      <c r="J480" s="108"/>
      <c r="K480" s="108"/>
      <c r="L480" s="108"/>
      <c r="M480" s="108"/>
      <c r="N480" s="108"/>
      <c r="O480" s="108"/>
      <c r="P480" s="108"/>
      <c r="Q480" s="108"/>
      <c r="R480" s="108"/>
      <c r="S480" s="108"/>
      <c r="T480" s="108"/>
      <c r="U480" s="108"/>
      <c r="V480" s="108"/>
      <c r="W480" s="108"/>
      <c r="X480" s="108"/>
      <c r="Y480" s="108"/>
      <c r="Z480" s="108"/>
      <c r="AA480" s="108"/>
      <c r="AB480" s="108"/>
      <c r="AC480" s="108"/>
      <c r="AD480" s="108"/>
    </row>
    <row r="481" spans="7:30" x14ac:dyDescent="0.55000000000000004">
      <c r="G481" s="108"/>
      <c r="H481" s="108"/>
      <c r="I481" s="108"/>
      <c r="J481" s="108"/>
      <c r="K481" s="108"/>
      <c r="L481" s="108"/>
      <c r="M481" s="108"/>
      <c r="N481" s="108"/>
      <c r="O481" s="108"/>
      <c r="P481" s="108"/>
      <c r="Q481" s="108"/>
      <c r="R481" s="108"/>
      <c r="S481" s="108"/>
      <c r="T481" s="108"/>
      <c r="U481" s="108"/>
      <c r="V481" s="108"/>
      <c r="W481" s="108"/>
      <c r="X481" s="108"/>
      <c r="Y481" s="108"/>
      <c r="Z481" s="108"/>
      <c r="AA481" s="108"/>
      <c r="AB481" s="108"/>
      <c r="AC481" s="108"/>
      <c r="AD481" s="108"/>
    </row>
    <row r="482" spans="7:30" x14ac:dyDescent="0.55000000000000004">
      <c r="G482" s="108"/>
      <c r="H482" s="108"/>
      <c r="I482" s="108"/>
      <c r="J482" s="108"/>
      <c r="K482" s="108"/>
      <c r="L482" s="108"/>
      <c r="M482" s="108"/>
      <c r="N482" s="108"/>
      <c r="O482" s="108"/>
      <c r="P482" s="108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08"/>
      <c r="AD482" s="108"/>
    </row>
    <row r="483" spans="7:30" x14ac:dyDescent="0.55000000000000004">
      <c r="G483" s="108"/>
      <c r="H483" s="108"/>
      <c r="I483" s="108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08"/>
      <c r="AD483" s="108"/>
    </row>
    <row r="484" spans="7:30" x14ac:dyDescent="0.55000000000000004">
      <c r="G484" s="108"/>
      <c r="H484" s="108"/>
      <c r="I484" s="108"/>
      <c r="J484" s="108"/>
      <c r="K484" s="108"/>
      <c r="L484" s="108"/>
      <c r="M484" s="108"/>
      <c r="N484" s="108"/>
      <c r="O484" s="108"/>
      <c r="P484" s="108"/>
      <c r="Q484" s="108"/>
      <c r="R484" s="108"/>
      <c r="S484" s="108"/>
      <c r="T484" s="108"/>
      <c r="U484" s="108"/>
      <c r="V484" s="108"/>
      <c r="W484" s="108"/>
      <c r="X484" s="108"/>
      <c r="Y484" s="108"/>
      <c r="Z484" s="108"/>
      <c r="AA484" s="108"/>
      <c r="AB484" s="108"/>
      <c r="AC484" s="108"/>
      <c r="AD484" s="108"/>
    </row>
    <row r="485" spans="7:30" x14ac:dyDescent="0.55000000000000004"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8"/>
      <c r="Z485" s="108"/>
      <c r="AA485" s="108"/>
      <c r="AB485" s="108"/>
      <c r="AC485" s="108"/>
      <c r="AD485" s="108"/>
    </row>
    <row r="486" spans="7:30" x14ac:dyDescent="0.55000000000000004">
      <c r="G486" s="108"/>
      <c r="H486" s="108"/>
      <c r="I486" s="108"/>
      <c r="J486" s="108"/>
      <c r="K486" s="108"/>
      <c r="L486" s="108"/>
      <c r="M486" s="108"/>
      <c r="N486" s="108"/>
      <c r="O486" s="108"/>
      <c r="P486" s="108"/>
      <c r="Q486" s="108"/>
      <c r="R486" s="108"/>
      <c r="S486" s="108"/>
      <c r="T486" s="108"/>
      <c r="U486" s="108"/>
      <c r="V486" s="108"/>
      <c r="W486" s="108"/>
      <c r="X486" s="108"/>
      <c r="Y486" s="108"/>
      <c r="Z486" s="108"/>
      <c r="AA486" s="108"/>
      <c r="AB486" s="108"/>
      <c r="AC486" s="108"/>
      <c r="AD486" s="108"/>
    </row>
    <row r="487" spans="7:30" x14ac:dyDescent="0.55000000000000004">
      <c r="G487" s="108"/>
      <c r="H487" s="108"/>
      <c r="I487" s="108"/>
      <c r="J487" s="108"/>
      <c r="K487" s="108"/>
      <c r="L487" s="108"/>
      <c r="M487" s="108"/>
      <c r="N487" s="108"/>
      <c r="O487" s="108"/>
      <c r="P487" s="108"/>
      <c r="Q487" s="108"/>
      <c r="R487" s="108"/>
      <c r="S487" s="108"/>
      <c r="T487" s="108"/>
      <c r="U487" s="108"/>
      <c r="V487" s="108"/>
      <c r="W487" s="108"/>
      <c r="X487" s="108"/>
      <c r="Y487" s="108"/>
      <c r="Z487" s="108"/>
      <c r="AA487" s="108"/>
      <c r="AB487" s="108"/>
      <c r="AC487" s="108"/>
      <c r="AD487" s="108"/>
    </row>
    <row r="488" spans="7:30" x14ac:dyDescent="0.55000000000000004">
      <c r="G488" s="108"/>
      <c r="H488" s="108"/>
      <c r="I488" s="108"/>
      <c r="J488" s="108"/>
      <c r="K488" s="108"/>
      <c r="L488" s="108"/>
      <c r="M488" s="108"/>
      <c r="N488" s="108"/>
      <c r="O488" s="108"/>
      <c r="P488" s="108"/>
      <c r="Q488" s="108"/>
      <c r="R488" s="108"/>
      <c r="S488" s="108"/>
      <c r="T488" s="108"/>
      <c r="U488" s="108"/>
      <c r="V488" s="108"/>
      <c r="W488" s="108"/>
      <c r="X488" s="108"/>
      <c r="Y488" s="108"/>
      <c r="Z488" s="108"/>
      <c r="AA488" s="108"/>
      <c r="AB488" s="108"/>
      <c r="AC488" s="108"/>
      <c r="AD488" s="108"/>
    </row>
    <row r="489" spans="7:30" x14ac:dyDescent="0.55000000000000004">
      <c r="G489" s="108"/>
      <c r="H489" s="108"/>
      <c r="I489" s="108"/>
      <c r="J489" s="108"/>
      <c r="K489" s="108"/>
      <c r="L489" s="108"/>
      <c r="M489" s="108"/>
      <c r="N489" s="108"/>
      <c r="O489" s="108"/>
      <c r="P489" s="108"/>
      <c r="Q489" s="108"/>
      <c r="R489" s="108"/>
      <c r="S489" s="108"/>
      <c r="T489" s="108"/>
      <c r="U489" s="108"/>
      <c r="V489" s="108"/>
      <c r="W489" s="108"/>
      <c r="X489" s="108"/>
      <c r="Y489" s="108"/>
      <c r="Z489" s="108"/>
      <c r="AA489" s="108"/>
      <c r="AB489" s="108"/>
      <c r="AC489" s="108"/>
      <c r="AD489" s="108"/>
    </row>
    <row r="490" spans="7:30" x14ac:dyDescent="0.55000000000000004">
      <c r="G490" s="108"/>
      <c r="H490" s="108"/>
      <c r="I490" s="108"/>
      <c r="J490" s="108"/>
      <c r="K490" s="108"/>
      <c r="L490" s="108"/>
      <c r="M490" s="108"/>
      <c r="N490" s="108"/>
      <c r="O490" s="108"/>
      <c r="P490" s="108"/>
      <c r="Q490" s="108"/>
      <c r="R490" s="108"/>
      <c r="S490" s="108"/>
      <c r="T490" s="108"/>
      <c r="U490" s="108"/>
      <c r="V490" s="108"/>
      <c r="W490" s="108"/>
      <c r="X490" s="108"/>
      <c r="Y490" s="108"/>
      <c r="Z490" s="108"/>
      <c r="AA490" s="108"/>
      <c r="AB490" s="108"/>
      <c r="AC490" s="108"/>
      <c r="AD490" s="108"/>
    </row>
    <row r="491" spans="7:30" x14ac:dyDescent="0.55000000000000004">
      <c r="G491" s="108"/>
      <c r="H491" s="108"/>
      <c r="I491" s="108"/>
      <c r="J491" s="108"/>
      <c r="K491" s="108"/>
      <c r="L491" s="108"/>
      <c r="M491" s="108"/>
      <c r="N491" s="108"/>
      <c r="O491" s="108"/>
      <c r="P491" s="108"/>
      <c r="Q491" s="108"/>
      <c r="R491" s="108"/>
      <c r="S491" s="108"/>
      <c r="T491" s="108"/>
      <c r="U491" s="108"/>
      <c r="V491" s="108"/>
      <c r="W491" s="108"/>
      <c r="X491" s="108"/>
      <c r="Y491" s="108"/>
      <c r="Z491" s="108"/>
      <c r="AA491" s="108"/>
      <c r="AB491" s="108"/>
      <c r="AC491" s="108"/>
      <c r="AD491" s="108"/>
    </row>
    <row r="492" spans="7:30" x14ac:dyDescent="0.55000000000000004">
      <c r="G492" s="108"/>
      <c r="H492" s="108"/>
      <c r="I492" s="108"/>
      <c r="J492" s="108"/>
      <c r="K492" s="108"/>
      <c r="L492" s="108"/>
      <c r="M492" s="108"/>
      <c r="N492" s="108"/>
      <c r="O492" s="108"/>
      <c r="P492" s="108"/>
      <c r="Q492" s="108"/>
      <c r="R492" s="108"/>
      <c r="S492" s="108"/>
      <c r="T492" s="108"/>
      <c r="U492" s="108"/>
      <c r="V492" s="108"/>
      <c r="W492" s="108"/>
      <c r="X492" s="108"/>
      <c r="Y492" s="108"/>
      <c r="Z492" s="108"/>
      <c r="AA492" s="108"/>
      <c r="AB492" s="108"/>
      <c r="AC492" s="108"/>
      <c r="AD492" s="108"/>
    </row>
    <row r="493" spans="7:30" x14ac:dyDescent="0.55000000000000004">
      <c r="G493" s="108"/>
      <c r="H493" s="108"/>
      <c r="I493" s="108"/>
      <c r="J493" s="108"/>
      <c r="K493" s="108"/>
      <c r="L493" s="108"/>
      <c r="M493" s="108"/>
      <c r="N493" s="108"/>
      <c r="O493" s="108"/>
      <c r="P493" s="108"/>
      <c r="Q493" s="108"/>
      <c r="R493" s="108"/>
      <c r="S493" s="108"/>
      <c r="T493" s="108"/>
      <c r="U493" s="108"/>
      <c r="V493" s="108"/>
      <c r="W493" s="108"/>
      <c r="X493" s="108"/>
      <c r="Y493" s="108"/>
      <c r="Z493" s="108"/>
      <c r="AA493" s="108"/>
      <c r="AB493" s="108"/>
      <c r="AC493" s="108"/>
      <c r="AD493" s="108"/>
    </row>
    <row r="494" spans="7:30" x14ac:dyDescent="0.55000000000000004">
      <c r="G494" s="108"/>
      <c r="H494" s="108"/>
      <c r="I494" s="108"/>
      <c r="J494" s="108"/>
      <c r="K494" s="108"/>
      <c r="L494" s="108"/>
      <c r="M494" s="108"/>
      <c r="N494" s="108"/>
      <c r="O494" s="108"/>
      <c r="P494" s="108"/>
      <c r="Q494" s="108"/>
      <c r="R494" s="108"/>
      <c r="S494" s="108"/>
      <c r="T494" s="108"/>
      <c r="U494" s="108"/>
      <c r="V494" s="108"/>
      <c r="W494" s="108"/>
      <c r="X494" s="108"/>
      <c r="Y494" s="108"/>
      <c r="Z494" s="108"/>
      <c r="AA494" s="108"/>
      <c r="AB494" s="108"/>
      <c r="AC494" s="108"/>
      <c r="AD494" s="108"/>
    </row>
    <row r="495" spans="7:30" x14ac:dyDescent="0.55000000000000004">
      <c r="G495" s="108"/>
      <c r="H495" s="108"/>
      <c r="I495" s="108"/>
      <c r="J495" s="108"/>
      <c r="K495" s="108"/>
      <c r="L495" s="108"/>
      <c r="M495" s="108"/>
      <c r="N495" s="108"/>
      <c r="O495" s="108"/>
      <c r="P495" s="108"/>
      <c r="Q495" s="108"/>
      <c r="R495" s="108"/>
      <c r="S495" s="108"/>
      <c r="T495" s="108"/>
      <c r="U495" s="108"/>
      <c r="V495" s="108"/>
      <c r="W495" s="108"/>
      <c r="X495" s="108"/>
      <c r="Y495" s="108"/>
      <c r="Z495" s="108"/>
      <c r="AA495" s="108"/>
      <c r="AB495" s="108"/>
      <c r="AC495" s="108"/>
      <c r="AD495" s="108"/>
    </row>
    <row r="496" spans="7:30" x14ac:dyDescent="0.55000000000000004">
      <c r="G496" s="108"/>
      <c r="H496" s="108"/>
      <c r="I496" s="108"/>
      <c r="J496" s="108"/>
      <c r="K496" s="108"/>
      <c r="L496" s="108"/>
      <c r="M496" s="108"/>
      <c r="N496" s="108"/>
      <c r="O496" s="108"/>
      <c r="P496" s="108"/>
      <c r="Q496" s="108"/>
      <c r="R496" s="108"/>
      <c r="S496" s="108"/>
      <c r="T496" s="108"/>
      <c r="U496" s="108"/>
      <c r="V496" s="108"/>
      <c r="W496" s="108"/>
      <c r="X496" s="108"/>
      <c r="Y496" s="108"/>
      <c r="Z496" s="108"/>
      <c r="AA496" s="108"/>
      <c r="AB496" s="108"/>
      <c r="AC496" s="108"/>
      <c r="AD496" s="108"/>
    </row>
    <row r="497" spans="7:30" x14ac:dyDescent="0.55000000000000004">
      <c r="G497" s="108"/>
      <c r="H497" s="108"/>
      <c r="I497" s="108"/>
      <c r="J497" s="108"/>
      <c r="K497" s="108"/>
      <c r="L497" s="108"/>
      <c r="M497" s="108"/>
      <c r="N497" s="108"/>
      <c r="O497" s="108"/>
      <c r="P497" s="108"/>
      <c r="Q497" s="108"/>
      <c r="R497" s="108"/>
      <c r="S497" s="108"/>
      <c r="T497" s="108"/>
      <c r="U497" s="108"/>
      <c r="V497" s="108"/>
      <c r="W497" s="108"/>
      <c r="X497" s="108"/>
      <c r="Y497" s="108"/>
      <c r="Z497" s="108"/>
      <c r="AA497" s="108"/>
      <c r="AB497" s="108"/>
      <c r="AC497" s="108"/>
      <c r="AD497" s="108"/>
    </row>
    <row r="498" spans="7:30" x14ac:dyDescent="0.55000000000000004">
      <c r="G498" s="108"/>
      <c r="H498" s="108"/>
      <c r="I498" s="108"/>
      <c r="J498" s="108"/>
      <c r="K498" s="108"/>
      <c r="L498" s="108"/>
      <c r="M498" s="108"/>
      <c r="N498" s="108"/>
      <c r="O498" s="108"/>
      <c r="P498" s="108"/>
      <c r="Q498" s="108"/>
      <c r="R498" s="108"/>
      <c r="S498" s="108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08"/>
      <c r="AD498" s="108"/>
    </row>
    <row r="499" spans="7:30" x14ac:dyDescent="0.55000000000000004">
      <c r="G499" s="108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08"/>
      <c r="AD499" s="108"/>
    </row>
    <row r="500" spans="7:30" x14ac:dyDescent="0.55000000000000004">
      <c r="G500" s="108"/>
      <c r="H500" s="108"/>
      <c r="I500" s="108"/>
      <c r="J500" s="108"/>
      <c r="K500" s="108"/>
      <c r="L500" s="108"/>
      <c r="M500" s="108"/>
      <c r="N500" s="108"/>
      <c r="O500" s="108"/>
      <c r="P500" s="108"/>
      <c r="Q500" s="108"/>
      <c r="R500" s="108"/>
      <c r="S500" s="108"/>
      <c r="T500" s="108"/>
      <c r="U500" s="108"/>
      <c r="V500" s="108"/>
      <c r="W500" s="108"/>
      <c r="X500" s="108"/>
      <c r="Y500" s="108"/>
      <c r="Z500" s="108"/>
      <c r="AA500" s="108"/>
      <c r="AB500" s="108"/>
      <c r="AC500" s="108"/>
      <c r="AD500" s="108"/>
    </row>
    <row r="501" spans="7:30" x14ac:dyDescent="0.55000000000000004">
      <c r="G501" s="108"/>
      <c r="H501" s="108"/>
      <c r="I501" s="108"/>
      <c r="J501" s="108"/>
      <c r="K501" s="108"/>
      <c r="L501" s="108"/>
      <c r="M501" s="108"/>
      <c r="N501" s="108"/>
      <c r="O501" s="108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08"/>
      <c r="AD501" s="108"/>
    </row>
    <row r="502" spans="7:30" x14ac:dyDescent="0.55000000000000004">
      <c r="G502" s="108"/>
      <c r="H502" s="108"/>
      <c r="I502" s="108"/>
      <c r="J502" s="108"/>
      <c r="K502" s="108"/>
      <c r="L502" s="108"/>
      <c r="M502" s="108"/>
      <c r="N502" s="108"/>
      <c r="O502" s="108"/>
      <c r="P502" s="108"/>
      <c r="Q502" s="108"/>
      <c r="R502" s="108"/>
      <c r="S502" s="108"/>
      <c r="T502" s="108"/>
      <c r="U502" s="108"/>
      <c r="V502" s="108"/>
      <c r="W502" s="108"/>
      <c r="X502" s="108"/>
      <c r="Y502" s="108"/>
      <c r="Z502" s="108"/>
      <c r="AA502" s="108"/>
      <c r="AB502" s="108"/>
      <c r="AC502" s="108"/>
      <c r="AD502" s="108"/>
    </row>
    <row r="503" spans="7:30" x14ac:dyDescent="0.55000000000000004"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08"/>
      <c r="AD503" s="108"/>
    </row>
    <row r="504" spans="7:30" x14ac:dyDescent="0.55000000000000004">
      <c r="G504" s="108"/>
      <c r="H504" s="108"/>
      <c r="I504" s="108"/>
      <c r="J504" s="108"/>
      <c r="K504" s="108"/>
      <c r="L504" s="108"/>
      <c r="M504" s="108"/>
      <c r="N504" s="108"/>
      <c r="O504" s="108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  <c r="AA504" s="108"/>
      <c r="AB504" s="108"/>
      <c r="AC504" s="108"/>
      <c r="AD504" s="108"/>
    </row>
    <row r="505" spans="7:30" x14ac:dyDescent="0.55000000000000004">
      <c r="G505" s="108"/>
      <c r="H505" s="108"/>
      <c r="I505" s="108"/>
      <c r="J505" s="108"/>
      <c r="K505" s="108"/>
      <c r="L505" s="108"/>
      <c r="M505" s="108"/>
      <c r="N505" s="108"/>
      <c r="O505" s="108"/>
      <c r="P505" s="108"/>
      <c r="Q505" s="108"/>
      <c r="R505" s="108"/>
      <c r="S505" s="108"/>
      <c r="T505" s="108"/>
      <c r="U505" s="108"/>
      <c r="V505" s="108"/>
      <c r="W505" s="108"/>
      <c r="X505" s="108"/>
      <c r="Y505" s="108"/>
      <c r="Z505" s="108"/>
      <c r="AA505" s="108"/>
      <c r="AB505" s="108"/>
      <c r="AC505" s="108"/>
      <c r="AD505" s="108"/>
    </row>
    <row r="506" spans="7:30" x14ac:dyDescent="0.55000000000000004">
      <c r="G506" s="108"/>
      <c r="H506" s="108"/>
      <c r="I506" s="108"/>
      <c r="J506" s="108"/>
      <c r="K506" s="108"/>
      <c r="L506" s="108"/>
      <c r="M506" s="108"/>
      <c r="N506" s="108"/>
      <c r="O506" s="108"/>
      <c r="P506" s="108"/>
      <c r="Q506" s="108"/>
      <c r="R506" s="108"/>
      <c r="S506" s="108"/>
      <c r="T506" s="108"/>
      <c r="U506" s="108"/>
      <c r="V506" s="108"/>
      <c r="W506" s="108"/>
      <c r="X506" s="108"/>
      <c r="Y506" s="108"/>
      <c r="Z506" s="108"/>
      <c r="AA506" s="108"/>
      <c r="AB506" s="108"/>
      <c r="AC506" s="108"/>
      <c r="AD506" s="108"/>
    </row>
    <row r="507" spans="7:30" x14ac:dyDescent="0.55000000000000004">
      <c r="G507" s="108"/>
      <c r="H507" s="108"/>
      <c r="I507" s="108"/>
      <c r="J507" s="108"/>
      <c r="K507" s="108"/>
      <c r="L507" s="108"/>
      <c r="M507" s="108"/>
      <c r="N507" s="108"/>
      <c r="O507" s="108"/>
      <c r="P507" s="108"/>
      <c r="Q507" s="108"/>
      <c r="R507" s="108"/>
      <c r="S507" s="108"/>
      <c r="T507" s="108"/>
      <c r="U507" s="108"/>
      <c r="V507" s="108"/>
      <c r="W507" s="108"/>
      <c r="X507" s="108"/>
      <c r="Y507" s="108"/>
      <c r="Z507" s="108"/>
      <c r="AA507" s="108"/>
      <c r="AB507" s="108"/>
      <c r="AC507" s="108"/>
      <c r="AD507" s="108"/>
    </row>
    <row r="508" spans="7:30" x14ac:dyDescent="0.55000000000000004">
      <c r="G508" s="108"/>
      <c r="H508" s="108"/>
      <c r="I508" s="108"/>
      <c r="J508" s="108"/>
      <c r="K508" s="108"/>
      <c r="L508" s="108"/>
      <c r="M508" s="108"/>
      <c r="N508" s="108"/>
      <c r="O508" s="108"/>
      <c r="P508" s="108"/>
      <c r="Q508" s="108"/>
      <c r="R508" s="108"/>
      <c r="S508" s="108"/>
      <c r="T508" s="108"/>
      <c r="U508" s="108"/>
      <c r="V508" s="108"/>
      <c r="W508" s="108"/>
      <c r="X508" s="108"/>
      <c r="Y508" s="108"/>
      <c r="Z508" s="108"/>
      <c r="AA508" s="108"/>
      <c r="AB508" s="108"/>
      <c r="AC508" s="108"/>
      <c r="AD508" s="108"/>
    </row>
    <row r="509" spans="7:30" x14ac:dyDescent="0.55000000000000004"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/>
      <c r="S509" s="108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08"/>
      <c r="AD509" s="108"/>
    </row>
    <row r="510" spans="7:30" x14ac:dyDescent="0.55000000000000004"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/>
      <c r="S510" s="108"/>
      <c r="T510" s="108"/>
      <c r="U510" s="108"/>
      <c r="V510" s="108"/>
      <c r="W510" s="108"/>
      <c r="X510" s="108"/>
      <c r="Y510" s="108"/>
      <c r="Z510" s="108"/>
      <c r="AA510" s="108"/>
      <c r="AB510" s="108"/>
      <c r="AC510" s="108"/>
      <c r="AD510" s="108"/>
    </row>
    <row r="511" spans="7:30" x14ac:dyDescent="0.55000000000000004"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08"/>
      <c r="AD511" s="108"/>
    </row>
    <row r="512" spans="7:30" x14ac:dyDescent="0.55000000000000004"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/>
      <c r="S512" s="108"/>
      <c r="T512" s="108"/>
      <c r="U512" s="108"/>
      <c r="V512" s="108"/>
      <c r="W512" s="108"/>
      <c r="X512" s="108"/>
      <c r="Y512" s="108"/>
      <c r="Z512" s="108"/>
      <c r="AA512" s="108"/>
      <c r="AB512" s="108"/>
      <c r="AC512" s="108"/>
      <c r="AD512" s="108"/>
    </row>
    <row r="513" spans="7:30" x14ac:dyDescent="0.55000000000000004"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/>
      <c r="S513" s="108"/>
      <c r="T513" s="108"/>
      <c r="U513" s="108"/>
      <c r="V513" s="108"/>
      <c r="W513" s="108"/>
      <c r="X513" s="108"/>
      <c r="Y513" s="108"/>
      <c r="Z513" s="108"/>
      <c r="AA513" s="108"/>
      <c r="AB513" s="108"/>
      <c r="AC513" s="108"/>
      <c r="AD513" s="108"/>
    </row>
    <row r="514" spans="7:30" x14ac:dyDescent="0.55000000000000004"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08"/>
      <c r="AD514" s="108"/>
    </row>
    <row r="515" spans="7:30" x14ac:dyDescent="0.55000000000000004"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8"/>
      <c r="S515" s="108"/>
      <c r="T515" s="108"/>
      <c r="U515" s="108"/>
      <c r="V515" s="108"/>
      <c r="W515" s="108"/>
      <c r="X515" s="108"/>
      <c r="Y515" s="108"/>
      <c r="Z515" s="108"/>
      <c r="AA515" s="108"/>
      <c r="AB515" s="108"/>
      <c r="AC515" s="108"/>
      <c r="AD515" s="108"/>
    </row>
    <row r="516" spans="7:30" x14ac:dyDescent="0.55000000000000004"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/>
      <c r="S516" s="108"/>
      <c r="T516" s="108"/>
      <c r="U516" s="108"/>
      <c r="V516" s="108"/>
      <c r="W516" s="108"/>
      <c r="X516" s="108"/>
      <c r="Y516" s="108"/>
      <c r="Z516" s="108"/>
      <c r="AA516" s="108"/>
      <c r="AB516" s="108"/>
      <c r="AC516" s="108"/>
      <c r="AD516" s="108"/>
    </row>
    <row r="517" spans="7:30" x14ac:dyDescent="0.55000000000000004"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/>
      <c r="S517" s="108"/>
      <c r="T517" s="108"/>
      <c r="U517" s="108"/>
      <c r="V517" s="108"/>
      <c r="W517" s="108"/>
      <c r="X517" s="108"/>
      <c r="Y517" s="108"/>
      <c r="Z517" s="108"/>
      <c r="AA517" s="108"/>
      <c r="AB517" s="108"/>
      <c r="AC517" s="108"/>
      <c r="AD517" s="108"/>
    </row>
    <row r="518" spans="7:30" x14ac:dyDescent="0.55000000000000004"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/>
      <c r="S518" s="108"/>
      <c r="T518" s="108"/>
      <c r="U518" s="108"/>
      <c r="V518" s="108"/>
      <c r="W518" s="108"/>
      <c r="X518" s="108"/>
      <c r="Y518" s="108"/>
      <c r="Z518" s="108"/>
      <c r="AA518" s="108"/>
      <c r="AB518" s="108"/>
      <c r="AC518" s="108"/>
      <c r="AD518" s="108"/>
    </row>
    <row r="519" spans="7:30" x14ac:dyDescent="0.55000000000000004"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8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08"/>
      <c r="AD519" s="108"/>
    </row>
    <row r="520" spans="7:30" x14ac:dyDescent="0.55000000000000004"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/>
      <c r="S520" s="108"/>
      <c r="T520" s="108"/>
      <c r="U520" s="108"/>
      <c r="V520" s="108"/>
      <c r="W520" s="108"/>
      <c r="X520" s="108"/>
      <c r="Y520" s="108"/>
      <c r="Z520" s="108"/>
      <c r="AA520" s="108"/>
      <c r="AB520" s="108"/>
      <c r="AC520" s="108"/>
      <c r="AD520" s="108"/>
    </row>
    <row r="521" spans="7:30" x14ac:dyDescent="0.55000000000000004"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/>
      <c r="S521" s="108"/>
      <c r="T521" s="108"/>
      <c r="U521" s="108"/>
      <c r="V521" s="108"/>
      <c r="W521" s="108"/>
      <c r="X521" s="108"/>
      <c r="Y521" s="108"/>
      <c r="Z521" s="108"/>
      <c r="AA521" s="108"/>
      <c r="AB521" s="108"/>
      <c r="AC521" s="108"/>
      <c r="AD521" s="108"/>
    </row>
    <row r="522" spans="7:30" x14ac:dyDescent="0.55000000000000004"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8"/>
      <c r="U522" s="108"/>
      <c r="V522" s="108"/>
      <c r="W522" s="108"/>
      <c r="X522" s="108"/>
      <c r="Y522" s="108"/>
      <c r="Z522" s="108"/>
      <c r="AA522" s="108"/>
      <c r="AB522" s="108"/>
      <c r="AC522" s="108"/>
      <c r="AD522" s="108"/>
    </row>
    <row r="523" spans="7:30" x14ac:dyDescent="0.55000000000000004">
      <c r="G523" s="108"/>
      <c r="H523" s="108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08"/>
      <c r="T523" s="108"/>
      <c r="U523" s="108"/>
      <c r="V523" s="108"/>
      <c r="W523" s="108"/>
      <c r="X523" s="108"/>
      <c r="Y523" s="108"/>
      <c r="Z523" s="108"/>
      <c r="AA523" s="108"/>
      <c r="AB523" s="108"/>
      <c r="AC523" s="108"/>
      <c r="AD523" s="108"/>
    </row>
    <row r="524" spans="7:30" x14ac:dyDescent="0.55000000000000004">
      <c r="G524" s="108"/>
      <c r="H524" s="108"/>
      <c r="I524" s="108"/>
      <c r="J524" s="108"/>
      <c r="K524" s="108"/>
      <c r="L524" s="108"/>
      <c r="M524" s="108"/>
      <c r="N524" s="108"/>
      <c r="O524" s="108"/>
      <c r="P524" s="108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  <c r="AA524" s="108"/>
      <c r="AB524" s="108"/>
      <c r="AC524" s="108"/>
      <c r="AD524" s="108"/>
    </row>
    <row r="525" spans="7:30" x14ac:dyDescent="0.55000000000000004">
      <c r="G525" s="108"/>
      <c r="H525" s="108"/>
      <c r="I525" s="108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  <c r="AA525" s="108"/>
      <c r="AB525" s="108"/>
      <c r="AC525" s="108"/>
      <c r="AD525" s="108"/>
    </row>
    <row r="526" spans="7:30" x14ac:dyDescent="0.55000000000000004"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08"/>
      <c r="AD526" s="108"/>
    </row>
    <row r="527" spans="7:30" x14ac:dyDescent="0.55000000000000004"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108"/>
      <c r="Y527" s="108"/>
      <c r="Z527" s="108"/>
      <c r="AA527" s="108"/>
      <c r="AB527" s="108"/>
      <c r="AC527" s="108"/>
      <c r="AD527" s="108"/>
    </row>
    <row r="528" spans="7:30" x14ac:dyDescent="0.55000000000000004"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8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08"/>
      <c r="AD528" s="108"/>
    </row>
    <row r="529" spans="7:30" x14ac:dyDescent="0.55000000000000004"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8"/>
      <c r="S529" s="108"/>
      <c r="T529" s="108"/>
      <c r="U529" s="108"/>
      <c r="V529" s="108"/>
      <c r="W529" s="108"/>
      <c r="X529" s="108"/>
      <c r="Y529" s="108"/>
      <c r="Z529" s="108"/>
      <c r="AA529" s="108"/>
      <c r="AB529" s="108"/>
      <c r="AC529" s="108"/>
      <c r="AD529" s="108"/>
    </row>
    <row r="530" spans="7:30" x14ac:dyDescent="0.55000000000000004"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8"/>
      <c r="S530" s="108"/>
      <c r="T530" s="108"/>
      <c r="U530" s="108"/>
      <c r="V530" s="108"/>
      <c r="W530" s="108"/>
      <c r="X530" s="108"/>
      <c r="Y530" s="108"/>
      <c r="Z530" s="108"/>
      <c r="AA530" s="108"/>
      <c r="AB530" s="108"/>
      <c r="AC530" s="108"/>
      <c r="AD530" s="108"/>
    </row>
    <row r="531" spans="7:30" x14ac:dyDescent="0.55000000000000004"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8"/>
      <c r="S531" s="108"/>
      <c r="T531" s="108"/>
      <c r="U531" s="108"/>
      <c r="V531" s="108"/>
      <c r="W531" s="108"/>
      <c r="X531" s="108"/>
      <c r="Y531" s="108"/>
      <c r="Z531" s="108"/>
      <c r="AA531" s="108"/>
      <c r="AB531" s="108"/>
      <c r="AC531" s="108"/>
      <c r="AD531" s="108"/>
    </row>
    <row r="532" spans="7:30" x14ac:dyDescent="0.55000000000000004"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8"/>
      <c r="S532" s="108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08"/>
      <c r="AD532" s="108"/>
    </row>
    <row r="533" spans="7:30" x14ac:dyDescent="0.55000000000000004">
      <c r="G533" s="108"/>
      <c r="H533" s="108"/>
      <c r="I533" s="108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08"/>
      <c r="AD533" s="108"/>
    </row>
    <row r="534" spans="7:30" x14ac:dyDescent="0.55000000000000004">
      <c r="G534" s="108"/>
      <c r="H534" s="108"/>
      <c r="I534" s="108"/>
      <c r="J534" s="108"/>
      <c r="K534" s="108"/>
      <c r="L534" s="108"/>
      <c r="M534" s="108"/>
      <c r="N534" s="108"/>
      <c r="O534" s="108"/>
      <c r="P534" s="108"/>
      <c r="Q534" s="108"/>
      <c r="R534" s="108"/>
      <c r="S534" s="108"/>
      <c r="T534" s="108"/>
      <c r="U534" s="108"/>
      <c r="V534" s="108"/>
      <c r="W534" s="108"/>
      <c r="X534" s="108"/>
      <c r="Y534" s="108"/>
      <c r="Z534" s="108"/>
      <c r="AA534" s="108"/>
      <c r="AB534" s="108"/>
      <c r="AC534" s="108"/>
      <c r="AD534" s="108"/>
    </row>
    <row r="535" spans="7:30" x14ac:dyDescent="0.55000000000000004">
      <c r="G535" s="108"/>
      <c r="H535" s="108"/>
      <c r="I535" s="108"/>
      <c r="J535" s="108"/>
      <c r="K535" s="108"/>
      <c r="L535" s="108"/>
      <c r="M535" s="108"/>
      <c r="N535" s="108"/>
      <c r="O535" s="108"/>
      <c r="P535" s="108"/>
      <c r="Q535" s="108"/>
      <c r="R535" s="108"/>
      <c r="S535" s="108"/>
      <c r="T535" s="108"/>
      <c r="U535" s="108"/>
      <c r="V535" s="108"/>
      <c r="W535" s="108"/>
      <c r="X535" s="108"/>
      <c r="Y535" s="108"/>
      <c r="Z535" s="108"/>
      <c r="AA535" s="108"/>
      <c r="AB535" s="108"/>
      <c r="AC535" s="108"/>
      <c r="AD535" s="108"/>
    </row>
    <row r="536" spans="7:30" x14ac:dyDescent="0.55000000000000004"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8"/>
      <c r="S536" s="108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08"/>
      <c r="AD536" s="108"/>
    </row>
    <row r="537" spans="7:30" x14ac:dyDescent="0.55000000000000004">
      <c r="G537" s="108"/>
      <c r="H537" s="108"/>
      <c r="I537" s="108"/>
      <c r="J537" s="108"/>
      <c r="K537" s="108"/>
      <c r="L537" s="108"/>
      <c r="M537" s="108"/>
      <c r="N537" s="108"/>
      <c r="O537" s="108"/>
      <c r="P537" s="108"/>
      <c r="Q537" s="108"/>
      <c r="R537" s="108"/>
      <c r="S537" s="108"/>
      <c r="T537" s="108"/>
      <c r="U537" s="108"/>
      <c r="V537" s="108"/>
      <c r="W537" s="108"/>
      <c r="X537" s="108"/>
      <c r="Y537" s="108"/>
      <c r="Z537" s="108"/>
      <c r="AA537" s="108"/>
      <c r="AB537" s="108"/>
      <c r="AC537" s="108"/>
      <c r="AD537" s="108"/>
    </row>
    <row r="538" spans="7:30" x14ac:dyDescent="0.55000000000000004"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8"/>
      <c r="S538" s="108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08"/>
      <c r="AD538" s="108"/>
    </row>
    <row r="539" spans="7:30" x14ac:dyDescent="0.55000000000000004"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8"/>
      <c r="AD539" s="108"/>
    </row>
    <row r="540" spans="7:30" x14ac:dyDescent="0.55000000000000004">
      <c r="G540" s="108"/>
      <c r="H540" s="108"/>
      <c r="I540" s="108"/>
      <c r="J540" s="108"/>
      <c r="K540" s="108"/>
      <c r="L540" s="108"/>
      <c r="M540" s="108"/>
      <c r="N540" s="108"/>
      <c r="O540" s="108"/>
      <c r="P540" s="108"/>
      <c r="Q540" s="108"/>
      <c r="R540" s="108"/>
      <c r="S540" s="108"/>
      <c r="T540" s="108"/>
      <c r="U540" s="108"/>
      <c r="V540" s="108"/>
      <c r="W540" s="108"/>
      <c r="X540" s="108"/>
      <c r="Y540" s="108"/>
      <c r="Z540" s="108"/>
      <c r="AA540" s="108"/>
      <c r="AB540" s="108"/>
      <c r="AC540" s="108"/>
      <c r="AD540" s="108"/>
    </row>
    <row r="541" spans="7:30" x14ac:dyDescent="0.55000000000000004">
      <c r="G541" s="108"/>
      <c r="H541" s="108"/>
      <c r="I541" s="108"/>
      <c r="J541" s="108"/>
      <c r="K541" s="108"/>
      <c r="L541" s="108"/>
      <c r="M541" s="108"/>
      <c r="N541" s="108"/>
      <c r="O541" s="108"/>
      <c r="P541" s="108"/>
      <c r="Q541" s="108"/>
      <c r="R541" s="108"/>
      <c r="S541" s="108"/>
      <c r="T541" s="108"/>
      <c r="U541" s="108"/>
      <c r="V541" s="108"/>
      <c r="W541" s="108"/>
      <c r="X541" s="108"/>
      <c r="Y541" s="108"/>
      <c r="Z541" s="108"/>
      <c r="AA541" s="108"/>
      <c r="AB541" s="108"/>
      <c r="AC541" s="108"/>
      <c r="AD541" s="108"/>
    </row>
    <row r="542" spans="7:30" x14ac:dyDescent="0.55000000000000004">
      <c r="G542" s="108"/>
      <c r="H542" s="108"/>
      <c r="I542" s="108"/>
      <c r="J542" s="108"/>
      <c r="K542" s="108"/>
      <c r="L542" s="108"/>
      <c r="M542" s="108"/>
      <c r="N542" s="108"/>
      <c r="O542" s="108"/>
      <c r="P542" s="108"/>
      <c r="Q542" s="108"/>
      <c r="R542" s="108"/>
      <c r="S542" s="108"/>
      <c r="T542" s="108"/>
      <c r="U542" s="108"/>
      <c r="V542" s="108"/>
      <c r="W542" s="108"/>
      <c r="X542" s="108"/>
      <c r="Y542" s="108"/>
      <c r="Z542" s="108"/>
      <c r="AA542" s="108"/>
      <c r="AB542" s="108"/>
      <c r="AC542" s="108"/>
      <c r="AD542" s="108"/>
    </row>
    <row r="543" spans="7:30" x14ac:dyDescent="0.55000000000000004">
      <c r="G543" s="108"/>
      <c r="H543" s="108"/>
      <c r="I543" s="108"/>
      <c r="J543" s="108"/>
      <c r="K543" s="108"/>
      <c r="L543" s="108"/>
      <c r="M543" s="108"/>
      <c r="N543" s="108"/>
      <c r="O543" s="108"/>
      <c r="P543" s="108"/>
      <c r="Q543" s="108"/>
      <c r="R543" s="108"/>
      <c r="S543" s="108"/>
      <c r="T543" s="108"/>
      <c r="U543" s="108"/>
      <c r="V543" s="108"/>
      <c r="W543" s="108"/>
      <c r="X543" s="108"/>
      <c r="Y543" s="108"/>
      <c r="Z543" s="108"/>
      <c r="AA543" s="108"/>
      <c r="AB543" s="108"/>
      <c r="AC543" s="108"/>
      <c r="AD543" s="108"/>
    </row>
    <row r="544" spans="7:30" x14ac:dyDescent="0.55000000000000004">
      <c r="G544" s="108"/>
      <c r="H544" s="108"/>
      <c r="I544" s="108"/>
      <c r="J544" s="108"/>
      <c r="K544" s="108"/>
      <c r="L544" s="108"/>
      <c r="M544" s="108"/>
      <c r="N544" s="108"/>
      <c r="O544" s="108"/>
      <c r="P544" s="108"/>
      <c r="Q544" s="108"/>
      <c r="R544" s="108"/>
      <c r="S544" s="108"/>
      <c r="T544" s="108"/>
      <c r="U544" s="108"/>
      <c r="V544" s="108"/>
      <c r="W544" s="108"/>
      <c r="X544" s="108"/>
      <c r="Y544" s="108"/>
      <c r="Z544" s="108"/>
      <c r="AA544" s="108"/>
      <c r="AB544" s="108"/>
      <c r="AC544" s="108"/>
      <c r="AD544" s="108"/>
    </row>
    <row r="545" spans="7:30" x14ac:dyDescent="0.55000000000000004">
      <c r="G545" s="108"/>
      <c r="H545" s="108"/>
      <c r="I545" s="108"/>
      <c r="J545" s="108"/>
      <c r="K545" s="108"/>
      <c r="L545" s="108"/>
      <c r="M545" s="108"/>
      <c r="N545" s="108"/>
      <c r="O545" s="108"/>
      <c r="P545" s="108"/>
      <c r="Q545" s="108"/>
      <c r="R545" s="108"/>
      <c r="S545" s="108"/>
      <c r="T545" s="108"/>
      <c r="U545" s="108"/>
      <c r="V545" s="108"/>
      <c r="W545" s="108"/>
      <c r="X545" s="108"/>
      <c r="Y545" s="108"/>
      <c r="Z545" s="108"/>
      <c r="AA545" s="108"/>
      <c r="AB545" s="108"/>
      <c r="AC545" s="108"/>
      <c r="AD545" s="108"/>
    </row>
    <row r="546" spans="7:30" x14ac:dyDescent="0.55000000000000004">
      <c r="G546" s="108"/>
      <c r="H546" s="108"/>
      <c r="I546" s="108"/>
      <c r="J546" s="108"/>
      <c r="K546" s="108"/>
      <c r="L546" s="108"/>
      <c r="M546" s="108"/>
      <c r="N546" s="108"/>
      <c r="O546" s="108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  <c r="AA546" s="108"/>
      <c r="AB546" s="108"/>
      <c r="AC546" s="108"/>
      <c r="AD546" s="108"/>
    </row>
    <row r="547" spans="7:30" x14ac:dyDescent="0.55000000000000004">
      <c r="G547" s="108"/>
      <c r="H547" s="108"/>
      <c r="I547" s="108"/>
      <c r="J547" s="108"/>
      <c r="K547" s="108"/>
      <c r="L547" s="108"/>
      <c r="M547" s="108"/>
      <c r="N547" s="108"/>
      <c r="O547" s="108"/>
      <c r="P547" s="108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08"/>
      <c r="AD547" s="108"/>
    </row>
    <row r="548" spans="7:30" x14ac:dyDescent="0.55000000000000004">
      <c r="G548" s="108"/>
      <c r="H548" s="108"/>
      <c r="I548" s="108"/>
      <c r="J548" s="108"/>
      <c r="K548" s="108"/>
      <c r="L548" s="108"/>
      <c r="M548" s="108"/>
      <c r="N548" s="108"/>
      <c r="O548" s="108"/>
      <c r="P548" s="108"/>
      <c r="Q548" s="108"/>
      <c r="R548" s="108"/>
      <c r="S548" s="108"/>
      <c r="T548" s="108"/>
      <c r="U548" s="108"/>
      <c r="V548" s="108"/>
      <c r="W548" s="108"/>
      <c r="X548" s="108"/>
      <c r="Y548" s="108"/>
      <c r="Z548" s="108"/>
      <c r="AA548" s="108"/>
      <c r="AB548" s="108"/>
      <c r="AC548" s="108"/>
      <c r="AD548" s="108"/>
    </row>
    <row r="549" spans="7:30" x14ac:dyDescent="0.55000000000000004">
      <c r="G549" s="108"/>
      <c r="H549" s="108"/>
      <c r="I549" s="108"/>
      <c r="J549" s="108"/>
      <c r="K549" s="108"/>
      <c r="L549" s="108"/>
      <c r="M549" s="108"/>
      <c r="N549" s="108"/>
      <c r="O549" s="108"/>
      <c r="P549" s="108"/>
      <c r="Q549" s="108"/>
      <c r="R549" s="108"/>
      <c r="S549" s="108"/>
      <c r="T549" s="108"/>
      <c r="U549" s="108"/>
      <c r="V549" s="108"/>
      <c r="W549" s="108"/>
      <c r="X549" s="108"/>
      <c r="Y549" s="108"/>
      <c r="Z549" s="108"/>
      <c r="AA549" s="108"/>
      <c r="AB549" s="108"/>
      <c r="AC549" s="108"/>
      <c r="AD549" s="108"/>
    </row>
    <row r="550" spans="7:30" x14ac:dyDescent="0.55000000000000004">
      <c r="G550" s="108"/>
      <c r="H550" s="108"/>
      <c r="I550" s="108"/>
      <c r="J550" s="108"/>
      <c r="K550" s="108"/>
      <c r="L550" s="108"/>
      <c r="M550" s="108"/>
      <c r="N550" s="108"/>
      <c r="O550" s="108"/>
      <c r="P550" s="108"/>
      <c r="Q550" s="108"/>
      <c r="R550" s="108"/>
      <c r="S550" s="108"/>
      <c r="T550" s="108"/>
      <c r="U550" s="108"/>
      <c r="V550" s="108"/>
      <c r="W550" s="108"/>
      <c r="X550" s="108"/>
      <c r="Y550" s="108"/>
      <c r="Z550" s="108"/>
      <c r="AA550" s="108"/>
      <c r="AB550" s="108"/>
      <c r="AC550" s="108"/>
      <c r="AD550" s="108"/>
    </row>
    <row r="551" spans="7:30" x14ac:dyDescent="0.55000000000000004">
      <c r="G551" s="108"/>
      <c r="H551" s="108"/>
      <c r="I551" s="108"/>
      <c r="J551" s="108"/>
      <c r="K551" s="108"/>
      <c r="L551" s="108"/>
      <c r="M551" s="108"/>
      <c r="N551" s="108"/>
      <c r="O551" s="108"/>
      <c r="P551" s="108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08"/>
      <c r="AD551" s="108"/>
    </row>
    <row r="552" spans="7:30" x14ac:dyDescent="0.55000000000000004">
      <c r="G552" s="108"/>
      <c r="H552" s="108"/>
      <c r="I552" s="108"/>
      <c r="J552" s="108"/>
      <c r="K552" s="108"/>
      <c r="L552" s="108"/>
      <c r="M552" s="108"/>
      <c r="N552" s="108"/>
      <c r="O552" s="108"/>
      <c r="P552" s="108"/>
      <c r="Q552" s="108"/>
      <c r="R552" s="108"/>
      <c r="S552" s="108"/>
      <c r="T552" s="108"/>
      <c r="U552" s="108"/>
      <c r="V552" s="108"/>
      <c r="W552" s="108"/>
      <c r="X552" s="108"/>
      <c r="Y552" s="108"/>
      <c r="Z552" s="108"/>
      <c r="AA552" s="108"/>
      <c r="AB552" s="108"/>
      <c r="AC552" s="108"/>
      <c r="AD552" s="108"/>
    </row>
    <row r="553" spans="7:30" x14ac:dyDescent="0.55000000000000004">
      <c r="G553" s="108"/>
      <c r="H553" s="108"/>
      <c r="I553" s="108"/>
      <c r="J553" s="108"/>
      <c r="K553" s="108"/>
      <c r="L553" s="108"/>
      <c r="M553" s="108"/>
      <c r="N553" s="108"/>
      <c r="O553" s="108"/>
      <c r="P553" s="108"/>
      <c r="Q553" s="108"/>
      <c r="R553" s="108"/>
      <c r="S553" s="108"/>
      <c r="T553" s="108"/>
      <c r="U553" s="108"/>
      <c r="V553" s="108"/>
      <c r="W553" s="108"/>
      <c r="X553" s="108"/>
      <c r="Y553" s="108"/>
      <c r="Z553" s="108"/>
      <c r="AA553" s="108"/>
      <c r="AB553" s="108"/>
      <c r="AC553" s="108"/>
      <c r="AD553" s="108"/>
    </row>
    <row r="554" spans="7:30" x14ac:dyDescent="0.55000000000000004">
      <c r="G554" s="108"/>
      <c r="H554" s="108"/>
      <c r="I554" s="108"/>
      <c r="J554" s="108"/>
      <c r="K554" s="108"/>
      <c r="L554" s="108"/>
      <c r="M554" s="108"/>
      <c r="N554" s="108"/>
      <c r="O554" s="108"/>
      <c r="P554" s="108"/>
      <c r="Q554" s="108"/>
      <c r="R554" s="108"/>
      <c r="S554" s="108"/>
      <c r="T554" s="108"/>
      <c r="U554" s="108"/>
      <c r="V554" s="108"/>
      <c r="W554" s="108"/>
      <c r="X554" s="108"/>
      <c r="Y554" s="108"/>
      <c r="Z554" s="108"/>
      <c r="AA554" s="108"/>
      <c r="AB554" s="108"/>
      <c r="AC554" s="108"/>
      <c r="AD554" s="108"/>
    </row>
    <row r="555" spans="7:30" x14ac:dyDescent="0.55000000000000004">
      <c r="G555" s="108"/>
      <c r="H555" s="108"/>
      <c r="I555" s="108"/>
      <c r="J555" s="108"/>
      <c r="K555" s="108"/>
      <c r="L555" s="108"/>
      <c r="M555" s="108"/>
      <c r="N555" s="108"/>
      <c r="O555" s="108"/>
      <c r="P555" s="108"/>
      <c r="Q555" s="108"/>
      <c r="R555" s="108"/>
      <c r="S555" s="108"/>
      <c r="T555" s="108"/>
      <c r="U555" s="108"/>
      <c r="V555" s="108"/>
      <c r="W555" s="108"/>
      <c r="X555" s="108"/>
      <c r="Y555" s="108"/>
      <c r="Z555" s="108"/>
      <c r="AA555" s="108"/>
      <c r="AB555" s="108"/>
      <c r="AC555" s="108"/>
      <c r="AD555" s="108"/>
    </row>
    <row r="556" spans="7:30" x14ac:dyDescent="0.55000000000000004">
      <c r="G556" s="108"/>
      <c r="H556" s="108"/>
      <c r="I556" s="108"/>
      <c r="J556" s="108"/>
      <c r="K556" s="108"/>
      <c r="L556" s="108"/>
      <c r="M556" s="108"/>
      <c r="N556" s="108"/>
      <c r="O556" s="108"/>
      <c r="P556" s="108"/>
      <c r="Q556" s="108"/>
      <c r="R556" s="108"/>
      <c r="S556" s="108"/>
      <c r="T556" s="108"/>
      <c r="U556" s="108"/>
      <c r="V556" s="108"/>
      <c r="W556" s="108"/>
      <c r="X556" s="108"/>
      <c r="Y556" s="108"/>
      <c r="Z556" s="108"/>
      <c r="AA556" s="108"/>
      <c r="AB556" s="108"/>
      <c r="AC556" s="108"/>
      <c r="AD556" s="108"/>
    </row>
    <row r="557" spans="7:30" x14ac:dyDescent="0.55000000000000004"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8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08"/>
      <c r="AD557" s="108"/>
    </row>
    <row r="558" spans="7:30" x14ac:dyDescent="0.55000000000000004"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8"/>
      <c r="S558" s="108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8"/>
      <c r="AD558" s="108"/>
    </row>
    <row r="559" spans="7:30" x14ac:dyDescent="0.55000000000000004"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8"/>
      <c r="S559" s="108"/>
      <c r="T559" s="108"/>
      <c r="U559" s="108"/>
      <c r="V559" s="108"/>
      <c r="W559" s="108"/>
      <c r="X559" s="108"/>
      <c r="Y559" s="108"/>
      <c r="Z559" s="108"/>
      <c r="AA559" s="108"/>
      <c r="AB559" s="108"/>
      <c r="AC559" s="108"/>
      <c r="AD559" s="108"/>
    </row>
    <row r="560" spans="7:30" x14ac:dyDescent="0.55000000000000004"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8"/>
      <c r="AD560" s="108"/>
    </row>
    <row r="561" spans="7:30" x14ac:dyDescent="0.55000000000000004"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8"/>
      <c r="S561" s="108"/>
      <c r="T561" s="108"/>
      <c r="U561" s="108"/>
      <c r="V561" s="108"/>
      <c r="W561" s="108"/>
      <c r="X561" s="108"/>
      <c r="Y561" s="108"/>
      <c r="Z561" s="108"/>
      <c r="AA561" s="108"/>
      <c r="AB561" s="108"/>
      <c r="AC561" s="108"/>
      <c r="AD561" s="108"/>
    </row>
    <row r="562" spans="7:30" x14ac:dyDescent="0.55000000000000004"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8"/>
      <c r="S562" s="108"/>
      <c r="T562" s="108"/>
      <c r="U562" s="108"/>
      <c r="V562" s="108"/>
      <c r="W562" s="108"/>
      <c r="X562" s="108"/>
      <c r="Y562" s="108"/>
      <c r="Z562" s="108"/>
      <c r="AA562" s="108"/>
      <c r="AB562" s="108"/>
      <c r="AC562" s="108"/>
      <c r="AD562" s="108"/>
    </row>
    <row r="563" spans="7:30" x14ac:dyDescent="0.55000000000000004">
      <c r="G563" s="108"/>
      <c r="H563" s="108"/>
      <c r="I563" s="108"/>
      <c r="J563" s="108"/>
      <c r="K563" s="108"/>
      <c r="L563" s="108"/>
      <c r="M563" s="108"/>
      <c r="N563" s="108"/>
      <c r="O563" s="108"/>
      <c r="P563" s="108"/>
      <c r="Q563" s="108"/>
      <c r="R563" s="108"/>
      <c r="S563" s="108"/>
      <c r="T563" s="108"/>
      <c r="U563" s="108"/>
      <c r="V563" s="108"/>
      <c r="W563" s="108"/>
      <c r="X563" s="108"/>
      <c r="Y563" s="108"/>
      <c r="Z563" s="108"/>
      <c r="AA563" s="108"/>
      <c r="AB563" s="108"/>
      <c r="AC563" s="108"/>
      <c r="AD563" s="108"/>
    </row>
    <row r="564" spans="7:30" x14ac:dyDescent="0.55000000000000004">
      <c r="G564" s="108"/>
      <c r="H564" s="108"/>
      <c r="I564" s="108"/>
      <c r="J564" s="108"/>
      <c r="K564" s="108"/>
      <c r="L564" s="108"/>
      <c r="M564" s="108"/>
      <c r="N564" s="108"/>
      <c r="O564" s="108"/>
      <c r="P564" s="108"/>
      <c r="Q564" s="108"/>
      <c r="R564" s="108"/>
      <c r="S564" s="108"/>
      <c r="T564" s="108"/>
      <c r="U564" s="108"/>
      <c r="V564" s="108"/>
      <c r="W564" s="108"/>
      <c r="X564" s="108"/>
      <c r="Y564" s="108"/>
      <c r="Z564" s="108"/>
      <c r="AA564" s="108"/>
      <c r="AB564" s="108"/>
      <c r="AC564" s="108"/>
      <c r="AD564" s="108"/>
    </row>
    <row r="565" spans="7:30" x14ac:dyDescent="0.55000000000000004">
      <c r="G565" s="108"/>
      <c r="H565" s="108"/>
      <c r="I565" s="108"/>
      <c r="J565" s="108"/>
      <c r="K565" s="108"/>
      <c r="L565" s="108"/>
      <c r="M565" s="108"/>
      <c r="N565" s="108"/>
      <c r="O565" s="108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08"/>
      <c r="AD565" s="108"/>
    </row>
    <row r="566" spans="7:30" x14ac:dyDescent="0.55000000000000004"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8"/>
      <c r="S566" s="108"/>
      <c r="T566" s="108"/>
      <c r="U566" s="108"/>
      <c r="V566" s="108"/>
      <c r="W566" s="108"/>
      <c r="X566" s="108"/>
      <c r="Y566" s="108"/>
      <c r="Z566" s="108"/>
      <c r="AA566" s="108"/>
      <c r="AB566" s="108"/>
      <c r="AC566" s="108"/>
      <c r="AD566" s="108"/>
    </row>
    <row r="567" spans="7:30" x14ac:dyDescent="0.55000000000000004"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8"/>
      <c r="S567" s="108"/>
      <c r="T567" s="108"/>
      <c r="U567" s="108"/>
      <c r="V567" s="108"/>
      <c r="W567" s="108"/>
      <c r="X567" s="108"/>
      <c r="Y567" s="108"/>
      <c r="Z567" s="108"/>
      <c r="AA567" s="108"/>
      <c r="AB567" s="108"/>
      <c r="AC567" s="108"/>
      <c r="AD567" s="108"/>
    </row>
    <row r="568" spans="7:30" x14ac:dyDescent="0.55000000000000004"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8"/>
      <c r="AD568" s="108"/>
    </row>
    <row r="569" spans="7:30" x14ac:dyDescent="0.55000000000000004"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  <c r="AA569" s="108"/>
      <c r="AB569" s="108"/>
      <c r="AC569" s="108"/>
      <c r="AD569" s="108"/>
    </row>
    <row r="570" spans="7:30" x14ac:dyDescent="0.55000000000000004"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08"/>
      <c r="T570" s="108"/>
      <c r="U570" s="108"/>
      <c r="V570" s="108"/>
      <c r="W570" s="108"/>
      <c r="X570" s="108"/>
      <c r="Y570" s="108"/>
      <c r="Z570" s="108"/>
      <c r="AA570" s="108"/>
      <c r="AB570" s="108"/>
      <c r="AC570" s="108"/>
      <c r="AD570" s="108"/>
    </row>
    <row r="571" spans="7:30" x14ac:dyDescent="0.55000000000000004">
      <c r="G571" s="108"/>
      <c r="H571" s="108"/>
      <c r="I571" s="108"/>
      <c r="J571" s="108"/>
      <c r="K571" s="108"/>
      <c r="L571" s="108"/>
      <c r="M571" s="108"/>
      <c r="N571" s="108"/>
      <c r="O571" s="108"/>
      <c r="P571" s="108"/>
      <c r="Q571" s="108"/>
      <c r="R571" s="108"/>
      <c r="S571" s="108"/>
      <c r="T571" s="108"/>
      <c r="U571" s="108"/>
      <c r="V571" s="108"/>
      <c r="W571" s="108"/>
      <c r="X571" s="108"/>
      <c r="Y571" s="108"/>
      <c r="Z571" s="108"/>
      <c r="AA571" s="108"/>
      <c r="AB571" s="108"/>
      <c r="AC571" s="108"/>
      <c r="AD571" s="108"/>
    </row>
    <row r="572" spans="7:30" x14ac:dyDescent="0.55000000000000004">
      <c r="G572" s="108"/>
      <c r="H572" s="108"/>
      <c r="I572" s="108"/>
      <c r="J572" s="108"/>
      <c r="K572" s="108"/>
      <c r="L572" s="108"/>
      <c r="M572" s="108"/>
      <c r="N572" s="108"/>
      <c r="O572" s="108"/>
      <c r="P572" s="108"/>
      <c r="Q572" s="108"/>
      <c r="R572" s="108"/>
      <c r="S572" s="108"/>
      <c r="T572" s="108"/>
      <c r="U572" s="108"/>
      <c r="V572" s="108"/>
      <c r="W572" s="108"/>
      <c r="X572" s="108"/>
      <c r="Y572" s="108"/>
      <c r="Z572" s="108"/>
      <c r="AA572" s="108"/>
      <c r="AB572" s="108"/>
      <c r="AC572" s="108"/>
      <c r="AD572" s="108"/>
    </row>
    <row r="573" spans="7:30" x14ac:dyDescent="0.55000000000000004">
      <c r="G573" s="108"/>
      <c r="H573" s="108"/>
      <c r="I573" s="108"/>
      <c r="J573" s="108"/>
      <c r="K573" s="108"/>
      <c r="L573" s="108"/>
      <c r="M573" s="108"/>
      <c r="N573" s="108"/>
      <c r="O573" s="108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  <c r="AA573" s="108"/>
      <c r="AB573" s="108"/>
      <c r="AC573" s="108"/>
      <c r="AD573" s="108"/>
    </row>
    <row r="574" spans="7:30" x14ac:dyDescent="0.55000000000000004">
      <c r="G574" s="108"/>
      <c r="H574" s="108"/>
      <c r="I574" s="108"/>
      <c r="J574" s="108"/>
      <c r="K574" s="108"/>
      <c r="L574" s="108"/>
      <c r="M574" s="108"/>
      <c r="N574" s="108"/>
      <c r="O574" s="108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  <c r="AA574" s="108"/>
      <c r="AB574" s="108"/>
      <c r="AC574" s="108"/>
      <c r="AD574" s="108"/>
    </row>
    <row r="575" spans="7:30" x14ac:dyDescent="0.55000000000000004">
      <c r="G575" s="108"/>
      <c r="H575" s="108"/>
      <c r="I575" s="108"/>
      <c r="J575" s="108"/>
      <c r="K575" s="108"/>
      <c r="L575" s="108"/>
      <c r="M575" s="108"/>
      <c r="N575" s="108"/>
      <c r="O575" s="108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8"/>
      <c r="AD575" s="108"/>
    </row>
    <row r="576" spans="7:30" x14ac:dyDescent="0.55000000000000004">
      <c r="G576" s="108"/>
      <c r="H576" s="108"/>
      <c r="I576" s="108"/>
      <c r="J576" s="108"/>
      <c r="K576" s="108"/>
      <c r="L576" s="108"/>
      <c r="M576" s="108"/>
      <c r="N576" s="108"/>
      <c r="O576" s="108"/>
      <c r="P576" s="108"/>
      <c r="Q576" s="108"/>
      <c r="R576" s="108"/>
      <c r="S576" s="108"/>
      <c r="T576" s="108"/>
      <c r="U576" s="108"/>
      <c r="V576" s="108"/>
      <c r="W576" s="108"/>
      <c r="X576" s="108"/>
      <c r="Y576" s="108"/>
      <c r="Z576" s="108"/>
      <c r="AA576" s="108"/>
      <c r="AB576" s="108"/>
      <c r="AC576" s="108"/>
      <c r="AD576" s="108"/>
    </row>
    <row r="577" spans="7:30" x14ac:dyDescent="0.55000000000000004">
      <c r="G577" s="108"/>
      <c r="H577" s="108"/>
      <c r="I577" s="108"/>
      <c r="J577" s="108"/>
      <c r="K577" s="108"/>
      <c r="L577" s="108"/>
      <c r="M577" s="108"/>
      <c r="N577" s="108"/>
      <c r="O577" s="108"/>
      <c r="P577" s="108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8"/>
      <c r="AD577" s="108"/>
    </row>
    <row r="578" spans="7:30" x14ac:dyDescent="0.55000000000000004">
      <c r="G578" s="108"/>
      <c r="H578" s="108"/>
      <c r="I578" s="108"/>
      <c r="J578" s="108"/>
      <c r="K578" s="108"/>
      <c r="L578" s="108"/>
      <c r="M578" s="108"/>
      <c r="N578" s="108"/>
      <c r="O578" s="108"/>
      <c r="P578" s="108"/>
      <c r="Q578" s="108"/>
      <c r="R578" s="108"/>
      <c r="S578" s="108"/>
      <c r="T578" s="108"/>
      <c r="U578" s="108"/>
      <c r="V578" s="108"/>
      <c r="W578" s="108"/>
      <c r="X578" s="108"/>
      <c r="Y578" s="108"/>
      <c r="Z578" s="108"/>
      <c r="AA578" s="108"/>
      <c r="AB578" s="108"/>
      <c r="AC578" s="108"/>
      <c r="AD578" s="108"/>
    </row>
    <row r="579" spans="7:30" x14ac:dyDescent="0.55000000000000004">
      <c r="G579" s="108"/>
      <c r="H579" s="108"/>
      <c r="I579" s="108"/>
      <c r="J579" s="108"/>
      <c r="K579" s="108"/>
      <c r="L579" s="108"/>
      <c r="M579" s="108"/>
      <c r="N579" s="108"/>
      <c r="O579" s="108"/>
      <c r="P579" s="108"/>
      <c r="Q579" s="108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8"/>
      <c r="AD579" s="108"/>
    </row>
    <row r="580" spans="7:30" x14ac:dyDescent="0.55000000000000004">
      <c r="G580" s="108"/>
      <c r="H580" s="108"/>
      <c r="I580" s="108"/>
      <c r="J580" s="108"/>
      <c r="K580" s="108"/>
      <c r="L580" s="108"/>
      <c r="M580" s="108"/>
      <c r="N580" s="108"/>
      <c r="O580" s="108"/>
      <c r="P580" s="108"/>
      <c r="Q580" s="108"/>
      <c r="R580" s="108"/>
      <c r="S580" s="108"/>
      <c r="T580" s="108"/>
      <c r="U580" s="108"/>
      <c r="V580" s="108"/>
      <c r="W580" s="108"/>
      <c r="X580" s="108"/>
      <c r="Y580" s="108"/>
      <c r="Z580" s="108"/>
      <c r="AA580" s="108"/>
      <c r="AB580" s="108"/>
      <c r="AC580" s="108"/>
      <c r="AD580" s="108"/>
    </row>
    <row r="581" spans="7:30" x14ac:dyDescent="0.55000000000000004">
      <c r="G581" s="108"/>
      <c r="H581" s="108"/>
      <c r="I581" s="108"/>
      <c r="J581" s="108"/>
      <c r="K581" s="108"/>
      <c r="L581" s="108"/>
      <c r="M581" s="108"/>
      <c r="N581" s="108"/>
      <c r="O581" s="108"/>
      <c r="P581" s="108"/>
      <c r="Q581" s="108"/>
      <c r="R581" s="108"/>
      <c r="S581" s="108"/>
      <c r="T581" s="108"/>
      <c r="U581" s="108"/>
      <c r="V581" s="108"/>
      <c r="W581" s="108"/>
      <c r="X581" s="108"/>
      <c r="Y581" s="108"/>
      <c r="Z581" s="108"/>
      <c r="AA581" s="108"/>
      <c r="AB581" s="108"/>
      <c r="AC581" s="108"/>
      <c r="AD581" s="108"/>
    </row>
    <row r="582" spans="7:30" x14ac:dyDescent="0.55000000000000004">
      <c r="G582" s="108"/>
      <c r="H582" s="108"/>
      <c r="I582" s="108"/>
      <c r="J582" s="108"/>
      <c r="K582" s="108"/>
      <c r="L582" s="108"/>
      <c r="M582" s="108"/>
      <c r="N582" s="108"/>
      <c r="O582" s="108"/>
      <c r="P582" s="108"/>
      <c r="Q582" s="108"/>
      <c r="R582" s="108"/>
      <c r="S582" s="108"/>
      <c r="T582" s="108"/>
      <c r="U582" s="108"/>
      <c r="V582" s="108"/>
      <c r="W582" s="108"/>
      <c r="X582" s="108"/>
      <c r="Y582" s="108"/>
      <c r="Z582" s="108"/>
      <c r="AA582" s="108"/>
      <c r="AB582" s="108"/>
      <c r="AC582" s="108"/>
      <c r="AD582" s="108"/>
    </row>
    <row r="583" spans="7:30" x14ac:dyDescent="0.55000000000000004">
      <c r="G583" s="108"/>
      <c r="H583" s="108"/>
      <c r="I583" s="108"/>
      <c r="J583" s="108"/>
      <c r="K583" s="108"/>
      <c r="L583" s="108"/>
      <c r="M583" s="108"/>
      <c r="N583" s="108"/>
      <c r="O583" s="108"/>
      <c r="P583" s="108"/>
      <c r="Q583" s="108"/>
      <c r="R583" s="108"/>
      <c r="S583" s="108"/>
      <c r="T583" s="108"/>
      <c r="U583" s="108"/>
      <c r="V583" s="108"/>
      <c r="W583" s="108"/>
      <c r="X583" s="108"/>
      <c r="Y583" s="108"/>
      <c r="Z583" s="108"/>
      <c r="AA583" s="108"/>
      <c r="AB583" s="108"/>
      <c r="AC583" s="108"/>
      <c r="AD583" s="108"/>
    </row>
    <row r="584" spans="7:30" x14ac:dyDescent="0.55000000000000004"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8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08"/>
      <c r="AD584" s="108"/>
    </row>
    <row r="585" spans="7:30" x14ac:dyDescent="0.55000000000000004">
      <c r="G585" s="108"/>
      <c r="H585" s="108"/>
      <c r="I585" s="108"/>
      <c r="J585" s="108"/>
      <c r="K585" s="108"/>
      <c r="L585" s="108"/>
      <c r="M585" s="108"/>
      <c r="N585" s="108"/>
      <c r="O585" s="108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  <c r="AA585" s="108"/>
      <c r="AB585" s="108"/>
      <c r="AC585" s="108"/>
      <c r="AD585" s="108"/>
    </row>
    <row r="586" spans="7:30" x14ac:dyDescent="0.55000000000000004">
      <c r="G586" s="108"/>
      <c r="H586" s="108"/>
      <c r="I586" s="108"/>
      <c r="J586" s="108"/>
      <c r="K586" s="108"/>
      <c r="L586" s="108"/>
      <c r="M586" s="108"/>
      <c r="N586" s="108"/>
      <c r="O586" s="108"/>
      <c r="P586" s="108"/>
      <c r="Q586" s="108"/>
      <c r="R586" s="108"/>
      <c r="S586" s="108"/>
      <c r="T586" s="108"/>
      <c r="U586" s="108"/>
      <c r="V586" s="108"/>
      <c r="W586" s="108"/>
      <c r="X586" s="108"/>
      <c r="Y586" s="108"/>
      <c r="Z586" s="108"/>
      <c r="AA586" s="108"/>
      <c r="AB586" s="108"/>
      <c r="AC586" s="108"/>
      <c r="AD586" s="108"/>
    </row>
    <row r="587" spans="7:30" x14ac:dyDescent="0.55000000000000004">
      <c r="G587" s="108"/>
      <c r="H587" s="108"/>
      <c r="I587" s="108"/>
      <c r="J587" s="108"/>
      <c r="K587" s="108"/>
      <c r="L587" s="108"/>
      <c r="M587" s="108"/>
      <c r="N587" s="108"/>
      <c r="O587" s="108"/>
      <c r="P587" s="108"/>
      <c r="Q587" s="108"/>
      <c r="R587" s="108"/>
      <c r="S587" s="108"/>
      <c r="T587" s="108"/>
      <c r="U587" s="108"/>
      <c r="V587" s="108"/>
      <c r="W587" s="108"/>
      <c r="X587" s="108"/>
      <c r="Y587" s="108"/>
      <c r="Z587" s="108"/>
      <c r="AA587" s="108"/>
      <c r="AB587" s="108"/>
      <c r="AC587" s="108"/>
      <c r="AD587" s="108"/>
    </row>
    <row r="588" spans="7:30" x14ac:dyDescent="0.55000000000000004">
      <c r="G588" s="108"/>
      <c r="H588" s="108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08"/>
      <c r="AD588" s="108"/>
    </row>
    <row r="589" spans="7:30" x14ac:dyDescent="0.55000000000000004">
      <c r="G589" s="108"/>
      <c r="H589" s="108"/>
      <c r="I589" s="108"/>
      <c r="J589" s="108"/>
      <c r="K589" s="108"/>
      <c r="L589" s="108"/>
      <c r="M589" s="108"/>
      <c r="N589" s="108"/>
      <c r="O589" s="108"/>
      <c r="P589" s="108"/>
      <c r="Q589" s="108"/>
      <c r="R589" s="108"/>
      <c r="S589" s="108"/>
      <c r="T589" s="108"/>
      <c r="U589" s="108"/>
      <c r="V589" s="108"/>
      <c r="W589" s="108"/>
      <c r="X589" s="108"/>
      <c r="Y589" s="108"/>
      <c r="Z589" s="108"/>
      <c r="AA589" s="108"/>
      <c r="AB589" s="108"/>
      <c r="AC589" s="108"/>
      <c r="AD589" s="108"/>
    </row>
    <row r="590" spans="7:30" x14ac:dyDescent="0.55000000000000004">
      <c r="G590" s="108"/>
      <c r="H590" s="108"/>
      <c r="I590" s="108"/>
      <c r="J590" s="108"/>
      <c r="K590" s="108"/>
      <c r="L590" s="108"/>
      <c r="M590" s="108"/>
      <c r="N590" s="108"/>
      <c r="O590" s="108"/>
      <c r="P590" s="108"/>
      <c r="Q590" s="108"/>
      <c r="R590" s="108"/>
      <c r="S590" s="108"/>
      <c r="T590" s="108"/>
      <c r="U590" s="108"/>
      <c r="V590" s="108"/>
      <c r="W590" s="108"/>
      <c r="X590" s="108"/>
      <c r="Y590" s="108"/>
      <c r="Z590" s="108"/>
      <c r="AA590" s="108"/>
      <c r="AB590" s="108"/>
      <c r="AC590" s="108"/>
      <c r="AD590" s="108"/>
    </row>
    <row r="591" spans="7:30" x14ac:dyDescent="0.55000000000000004">
      <c r="G591" s="108"/>
      <c r="H591" s="108"/>
      <c r="I591" s="108"/>
      <c r="J591" s="108"/>
      <c r="K591" s="108"/>
      <c r="L591" s="108"/>
      <c r="M591" s="108"/>
      <c r="N591" s="108"/>
      <c r="O591" s="108"/>
      <c r="P591" s="108"/>
      <c r="Q591" s="108"/>
      <c r="R591" s="108"/>
      <c r="S591" s="108"/>
      <c r="T591" s="108"/>
      <c r="U591" s="108"/>
      <c r="V591" s="108"/>
      <c r="W591" s="108"/>
      <c r="X591" s="108"/>
      <c r="Y591" s="108"/>
      <c r="Z591" s="108"/>
      <c r="AA591" s="108"/>
      <c r="AB591" s="108"/>
      <c r="AC591" s="108"/>
      <c r="AD591" s="108"/>
    </row>
    <row r="592" spans="7:30" x14ac:dyDescent="0.55000000000000004">
      <c r="G592" s="108"/>
      <c r="H592" s="108"/>
      <c r="I592" s="108"/>
      <c r="J592" s="108"/>
      <c r="K592" s="108"/>
      <c r="L592" s="108"/>
      <c r="M592" s="108"/>
      <c r="N592" s="108"/>
      <c r="O592" s="108"/>
      <c r="P592" s="108"/>
      <c r="Q592" s="108"/>
      <c r="R592" s="108"/>
      <c r="S592" s="108"/>
      <c r="T592" s="108"/>
      <c r="U592" s="108"/>
      <c r="V592" s="108"/>
      <c r="W592" s="108"/>
      <c r="X592" s="108"/>
      <c r="Y592" s="108"/>
      <c r="Z592" s="108"/>
      <c r="AA592" s="108"/>
      <c r="AB592" s="108"/>
      <c r="AC592" s="108"/>
      <c r="AD592" s="108"/>
    </row>
    <row r="593" spans="7:30" x14ac:dyDescent="0.55000000000000004">
      <c r="G593" s="108"/>
      <c r="H593" s="108"/>
      <c r="I593" s="108"/>
      <c r="J593" s="108"/>
      <c r="K593" s="108"/>
      <c r="L593" s="108"/>
      <c r="M593" s="108"/>
      <c r="N593" s="108"/>
      <c r="O593" s="108"/>
      <c r="P593" s="108"/>
      <c r="Q593" s="108"/>
      <c r="R593" s="108"/>
      <c r="S593" s="108"/>
      <c r="T593" s="108"/>
      <c r="U593" s="108"/>
      <c r="V593" s="108"/>
      <c r="W593" s="108"/>
      <c r="X593" s="108"/>
      <c r="Y593" s="108"/>
      <c r="Z593" s="108"/>
      <c r="AA593" s="108"/>
      <c r="AB593" s="108"/>
      <c r="AC593" s="108"/>
      <c r="AD593" s="108"/>
    </row>
    <row r="594" spans="7:30" x14ac:dyDescent="0.55000000000000004">
      <c r="G594" s="108"/>
      <c r="H594" s="108"/>
      <c r="I594" s="108"/>
      <c r="J594" s="108"/>
      <c r="K594" s="108"/>
      <c r="L594" s="108"/>
      <c r="M594" s="108"/>
      <c r="N594" s="108"/>
      <c r="O594" s="108"/>
      <c r="P594" s="108"/>
      <c r="Q594" s="108"/>
      <c r="R594" s="108"/>
      <c r="S594" s="108"/>
      <c r="T594" s="108"/>
      <c r="U594" s="108"/>
      <c r="V594" s="108"/>
      <c r="W594" s="108"/>
      <c r="X594" s="108"/>
      <c r="Y594" s="108"/>
      <c r="Z594" s="108"/>
      <c r="AA594" s="108"/>
      <c r="AB594" s="108"/>
      <c r="AC594" s="108"/>
      <c r="AD594" s="108"/>
    </row>
    <row r="595" spans="7:30" x14ac:dyDescent="0.55000000000000004">
      <c r="G595" s="108"/>
      <c r="H595" s="108"/>
      <c r="I595" s="108"/>
      <c r="J595" s="108"/>
      <c r="K595" s="108"/>
      <c r="L595" s="108"/>
      <c r="M595" s="108"/>
      <c r="N595" s="108"/>
      <c r="O595" s="108"/>
      <c r="P595" s="108"/>
      <c r="Q595" s="108"/>
      <c r="R595" s="108"/>
      <c r="S595" s="108"/>
      <c r="T595" s="108"/>
      <c r="U595" s="108"/>
      <c r="V595" s="108"/>
      <c r="W595" s="108"/>
      <c r="X595" s="108"/>
      <c r="Y595" s="108"/>
      <c r="Z595" s="108"/>
      <c r="AA595" s="108"/>
      <c r="AB595" s="108"/>
      <c r="AC595" s="108"/>
      <c r="AD595" s="108"/>
    </row>
    <row r="596" spans="7:30" x14ac:dyDescent="0.55000000000000004">
      <c r="G596" s="108"/>
      <c r="H596" s="108"/>
      <c r="I596" s="108"/>
      <c r="J596" s="108"/>
      <c r="K596" s="108"/>
      <c r="L596" s="108"/>
      <c r="M596" s="108"/>
      <c r="N596" s="108"/>
      <c r="O596" s="108"/>
      <c r="P596" s="108"/>
      <c r="Q596" s="108"/>
      <c r="R596" s="108"/>
      <c r="S596" s="108"/>
      <c r="T596" s="108"/>
      <c r="U596" s="108"/>
      <c r="V596" s="108"/>
      <c r="W596" s="108"/>
      <c r="X596" s="108"/>
      <c r="Y596" s="108"/>
      <c r="Z596" s="108"/>
      <c r="AA596" s="108"/>
      <c r="AB596" s="108"/>
      <c r="AC596" s="108"/>
      <c r="AD596" s="108"/>
    </row>
    <row r="597" spans="7:30" x14ac:dyDescent="0.55000000000000004">
      <c r="G597" s="108"/>
      <c r="H597" s="108"/>
      <c r="I597" s="108"/>
      <c r="J597" s="108"/>
      <c r="K597" s="108"/>
      <c r="L597" s="108"/>
      <c r="M597" s="108"/>
      <c r="N597" s="108"/>
      <c r="O597" s="108"/>
      <c r="P597" s="108"/>
      <c r="Q597" s="108"/>
      <c r="R597" s="108"/>
      <c r="S597" s="108"/>
      <c r="T597" s="108"/>
      <c r="U597" s="108"/>
      <c r="V597" s="108"/>
      <c r="W597" s="108"/>
      <c r="X597" s="108"/>
      <c r="Y597" s="108"/>
      <c r="Z597" s="108"/>
      <c r="AA597" s="108"/>
      <c r="AB597" s="108"/>
      <c r="AC597" s="108"/>
      <c r="AD597" s="108"/>
    </row>
    <row r="598" spans="7:30" x14ac:dyDescent="0.55000000000000004">
      <c r="G598" s="108"/>
      <c r="H598" s="108"/>
      <c r="I598" s="108"/>
      <c r="J598" s="108"/>
      <c r="K598" s="108"/>
      <c r="L598" s="108"/>
      <c r="M598" s="108"/>
      <c r="N598" s="108"/>
      <c r="O598" s="108"/>
      <c r="P598" s="108"/>
      <c r="Q598" s="108"/>
      <c r="R598" s="108"/>
      <c r="S598" s="108"/>
      <c r="T598" s="108"/>
      <c r="U598" s="108"/>
      <c r="V598" s="108"/>
      <c r="W598" s="108"/>
      <c r="X598" s="108"/>
      <c r="Y598" s="108"/>
      <c r="Z598" s="108"/>
      <c r="AA598" s="108"/>
      <c r="AB598" s="108"/>
      <c r="AC598" s="108"/>
      <c r="AD598" s="108"/>
    </row>
    <row r="599" spans="7:30" x14ac:dyDescent="0.55000000000000004">
      <c r="G599" s="108"/>
      <c r="H599" s="108"/>
      <c r="I599" s="108"/>
      <c r="J599" s="108"/>
      <c r="K599" s="108"/>
      <c r="L599" s="108"/>
      <c r="M599" s="108"/>
      <c r="N599" s="108"/>
      <c r="O599" s="108"/>
      <c r="P599" s="108"/>
      <c r="Q599" s="108"/>
      <c r="R599" s="108"/>
      <c r="S599" s="108"/>
      <c r="T599" s="108"/>
      <c r="U599" s="108"/>
      <c r="V599" s="108"/>
      <c r="W599" s="108"/>
      <c r="X599" s="108"/>
      <c r="Y599" s="108"/>
      <c r="Z599" s="108"/>
      <c r="AA599" s="108"/>
      <c r="AB599" s="108"/>
      <c r="AC599" s="108"/>
      <c r="AD599" s="108"/>
    </row>
    <row r="600" spans="7:30" x14ac:dyDescent="0.55000000000000004">
      <c r="G600" s="108"/>
      <c r="H600" s="108"/>
      <c r="I600" s="108"/>
      <c r="J600" s="108"/>
      <c r="K600" s="108"/>
      <c r="L600" s="108"/>
      <c r="M600" s="108"/>
      <c r="N600" s="108"/>
      <c r="O600" s="108"/>
      <c r="P600" s="108"/>
      <c r="Q600" s="108"/>
      <c r="R600" s="108"/>
      <c r="S600" s="108"/>
      <c r="T600" s="108"/>
      <c r="U600" s="108"/>
      <c r="V600" s="108"/>
      <c r="W600" s="108"/>
      <c r="X600" s="108"/>
      <c r="Y600" s="108"/>
      <c r="Z600" s="108"/>
      <c r="AA600" s="108"/>
      <c r="AB600" s="108"/>
      <c r="AC600" s="108"/>
      <c r="AD600" s="108"/>
    </row>
    <row r="601" spans="7:30" x14ac:dyDescent="0.55000000000000004">
      <c r="G601" s="108"/>
      <c r="H601" s="108"/>
      <c r="I601" s="108"/>
      <c r="J601" s="108"/>
      <c r="K601" s="108"/>
      <c r="L601" s="108"/>
      <c r="M601" s="108"/>
      <c r="N601" s="108"/>
      <c r="O601" s="108"/>
      <c r="P601" s="108"/>
      <c r="Q601" s="108"/>
      <c r="R601" s="108"/>
      <c r="S601" s="108"/>
      <c r="T601" s="108"/>
      <c r="U601" s="108"/>
      <c r="V601" s="108"/>
      <c r="W601" s="108"/>
      <c r="X601" s="108"/>
      <c r="Y601" s="108"/>
      <c r="Z601" s="108"/>
      <c r="AA601" s="108"/>
      <c r="AB601" s="108"/>
      <c r="AC601" s="108"/>
      <c r="AD601" s="108"/>
    </row>
    <row r="602" spans="7:30" x14ac:dyDescent="0.55000000000000004">
      <c r="G602" s="108"/>
      <c r="H602" s="108"/>
      <c r="I602" s="108"/>
      <c r="J602" s="108"/>
      <c r="K602" s="108"/>
      <c r="L602" s="108"/>
      <c r="M602" s="108"/>
      <c r="N602" s="108"/>
      <c r="O602" s="108"/>
      <c r="P602" s="108"/>
      <c r="Q602" s="108"/>
      <c r="R602" s="108"/>
      <c r="S602" s="108"/>
      <c r="T602" s="108"/>
      <c r="U602" s="108"/>
      <c r="V602" s="108"/>
      <c r="W602" s="108"/>
      <c r="X602" s="108"/>
      <c r="Y602" s="108"/>
      <c r="Z602" s="108"/>
      <c r="AA602" s="108"/>
      <c r="AB602" s="108"/>
      <c r="AC602" s="108"/>
      <c r="AD602" s="108"/>
    </row>
    <row r="603" spans="7:30" x14ac:dyDescent="0.55000000000000004">
      <c r="G603" s="108"/>
      <c r="H603" s="108"/>
      <c r="I603" s="108"/>
      <c r="J603" s="108"/>
      <c r="K603" s="108"/>
      <c r="L603" s="108"/>
      <c r="M603" s="108"/>
      <c r="N603" s="108"/>
      <c r="O603" s="108"/>
      <c r="P603" s="108"/>
      <c r="Q603" s="108"/>
      <c r="R603" s="108"/>
      <c r="S603" s="108"/>
      <c r="T603" s="108"/>
      <c r="U603" s="108"/>
      <c r="V603" s="108"/>
      <c r="W603" s="108"/>
      <c r="X603" s="108"/>
      <c r="Y603" s="108"/>
      <c r="Z603" s="108"/>
      <c r="AA603" s="108"/>
      <c r="AB603" s="108"/>
      <c r="AC603" s="108"/>
      <c r="AD603" s="108"/>
    </row>
    <row r="604" spans="7:30" x14ac:dyDescent="0.55000000000000004">
      <c r="G604" s="108"/>
      <c r="H604" s="108"/>
      <c r="I604" s="108"/>
      <c r="J604" s="108"/>
      <c r="K604" s="108"/>
      <c r="L604" s="108"/>
      <c r="M604" s="108"/>
      <c r="N604" s="108"/>
      <c r="O604" s="108"/>
      <c r="P604" s="108"/>
      <c r="Q604" s="108"/>
      <c r="R604" s="108"/>
      <c r="S604" s="108"/>
      <c r="T604" s="108"/>
      <c r="U604" s="108"/>
      <c r="V604" s="108"/>
      <c r="W604" s="108"/>
      <c r="X604" s="108"/>
      <c r="Y604" s="108"/>
      <c r="Z604" s="108"/>
      <c r="AA604" s="108"/>
      <c r="AB604" s="108"/>
      <c r="AC604" s="108"/>
      <c r="AD604" s="108"/>
    </row>
    <row r="605" spans="7:30" x14ac:dyDescent="0.55000000000000004">
      <c r="G605" s="108"/>
      <c r="H605" s="108"/>
      <c r="I605" s="108"/>
      <c r="J605" s="108"/>
      <c r="K605" s="108"/>
      <c r="L605" s="108"/>
      <c r="M605" s="108"/>
      <c r="N605" s="108"/>
      <c r="O605" s="108"/>
      <c r="P605" s="108"/>
      <c r="Q605" s="108"/>
      <c r="R605" s="108"/>
      <c r="S605" s="108"/>
      <c r="T605" s="108"/>
      <c r="U605" s="108"/>
      <c r="V605" s="108"/>
      <c r="W605" s="108"/>
      <c r="X605" s="108"/>
      <c r="Y605" s="108"/>
      <c r="Z605" s="108"/>
      <c r="AA605" s="108"/>
      <c r="AB605" s="108"/>
      <c r="AC605" s="108"/>
      <c r="AD605" s="108"/>
    </row>
    <row r="606" spans="7:30" x14ac:dyDescent="0.55000000000000004">
      <c r="G606" s="108"/>
      <c r="H606" s="108"/>
      <c r="I606" s="108"/>
      <c r="J606" s="108"/>
      <c r="K606" s="108"/>
      <c r="L606" s="108"/>
      <c r="M606" s="108"/>
      <c r="N606" s="108"/>
      <c r="O606" s="108"/>
      <c r="P606" s="108"/>
      <c r="Q606" s="108"/>
      <c r="R606" s="108"/>
      <c r="S606" s="108"/>
      <c r="T606" s="108"/>
      <c r="U606" s="108"/>
      <c r="V606" s="108"/>
      <c r="W606" s="108"/>
      <c r="X606" s="108"/>
      <c r="Y606" s="108"/>
      <c r="Z606" s="108"/>
      <c r="AA606" s="108"/>
      <c r="AB606" s="108"/>
      <c r="AC606" s="108"/>
      <c r="AD606" s="108"/>
    </row>
    <row r="607" spans="7:30" x14ac:dyDescent="0.55000000000000004">
      <c r="G607" s="108"/>
      <c r="H607" s="108"/>
      <c r="I607" s="108"/>
      <c r="J607" s="108"/>
      <c r="K607" s="108"/>
      <c r="L607" s="108"/>
      <c r="M607" s="108"/>
      <c r="N607" s="108"/>
      <c r="O607" s="108"/>
      <c r="P607" s="108"/>
      <c r="Q607" s="108"/>
      <c r="R607" s="108"/>
      <c r="S607" s="108"/>
      <c r="T607" s="108"/>
      <c r="U607" s="108"/>
      <c r="V607" s="108"/>
      <c r="W607" s="108"/>
      <c r="X607" s="108"/>
      <c r="Y607" s="108"/>
      <c r="Z607" s="108"/>
      <c r="AA607" s="108"/>
      <c r="AB607" s="108"/>
      <c r="AC607" s="108"/>
      <c r="AD607" s="108"/>
    </row>
    <row r="608" spans="7:30" x14ac:dyDescent="0.55000000000000004">
      <c r="G608" s="108"/>
      <c r="H608" s="108"/>
      <c r="I608" s="108"/>
      <c r="J608" s="108"/>
      <c r="K608" s="108"/>
      <c r="L608" s="108"/>
      <c r="M608" s="108"/>
      <c r="N608" s="108"/>
      <c r="O608" s="108"/>
      <c r="P608" s="108"/>
      <c r="Q608" s="108"/>
      <c r="R608" s="108"/>
      <c r="S608" s="108"/>
      <c r="T608" s="108"/>
      <c r="U608" s="108"/>
      <c r="V608" s="108"/>
      <c r="W608" s="108"/>
      <c r="X608" s="108"/>
      <c r="Y608" s="108"/>
      <c r="Z608" s="108"/>
      <c r="AA608" s="108"/>
      <c r="AB608" s="108"/>
      <c r="AC608" s="108"/>
      <c r="AD608" s="108"/>
    </row>
    <row r="609" spans="7:30" x14ac:dyDescent="0.55000000000000004">
      <c r="G609" s="108"/>
      <c r="H609" s="108"/>
      <c r="I609" s="108"/>
      <c r="J609" s="108"/>
      <c r="K609" s="108"/>
      <c r="L609" s="108"/>
      <c r="M609" s="108"/>
      <c r="N609" s="108"/>
      <c r="O609" s="108"/>
      <c r="P609" s="108"/>
      <c r="Q609" s="108"/>
      <c r="R609" s="108"/>
      <c r="S609" s="108"/>
      <c r="T609" s="108"/>
      <c r="U609" s="108"/>
      <c r="V609" s="108"/>
      <c r="W609" s="108"/>
      <c r="X609" s="108"/>
      <c r="Y609" s="108"/>
      <c r="Z609" s="108"/>
      <c r="AA609" s="108"/>
      <c r="AB609" s="108"/>
      <c r="AC609" s="108"/>
      <c r="AD609" s="108"/>
    </row>
    <row r="610" spans="7:30" x14ac:dyDescent="0.55000000000000004">
      <c r="G610" s="108"/>
      <c r="H610" s="108"/>
      <c r="I610" s="108"/>
      <c r="J610" s="108"/>
      <c r="K610" s="108"/>
      <c r="L610" s="108"/>
      <c r="M610" s="108"/>
      <c r="N610" s="108"/>
      <c r="O610" s="108"/>
      <c r="P610" s="108"/>
      <c r="Q610" s="108"/>
      <c r="R610" s="108"/>
      <c r="S610" s="108"/>
      <c r="T610" s="108"/>
      <c r="U610" s="108"/>
      <c r="V610" s="108"/>
      <c r="W610" s="108"/>
      <c r="X610" s="108"/>
      <c r="Y610" s="108"/>
      <c r="Z610" s="108"/>
      <c r="AA610" s="108"/>
      <c r="AB610" s="108"/>
      <c r="AC610" s="108"/>
      <c r="AD610" s="108"/>
    </row>
    <row r="611" spans="7:30" x14ac:dyDescent="0.55000000000000004">
      <c r="G611" s="108"/>
      <c r="H611" s="108"/>
      <c r="I611" s="108"/>
      <c r="J611" s="108"/>
      <c r="K611" s="108"/>
      <c r="L611" s="108"/>
      <c r="M611" s="108"/>
      <c r="N611" s="108"/>
      <c r="O611" s="108"/>
      <c r="P611" s="108"/>
      <c r="Q611" s="108"/>
      <c r="R611" s="108"/>
      <c r="S611" s="108"/>
      <c r="T611" s="108"/>
      <c r="U611" s="108"/>
      <c r="V611" s="108"/>
      <c r="W611" s="108"/>
      <c r="X611" s="108"/>
      <c r="Y611" s="108"/>
      <c r="Z611" s="108"/>
      <c r="AA611" s="108"/>
      <c r="AB611" s="108"/>
      <c r="AC611" s="108"/>
      <c r="AD611" s="108"/>
    </row>
    <row r="612" spans="7:30" x14ac:dyDescent="0.55000000000000004">
      <c r="G612" s="108"/>
      <c r="H612" s="108"/>
      <c r="I612" s="108"/>
      <c r="J612" s="108"/>
      <c r="K612" s="108"/>
      <c r="L612" s="108"/>
      <c r="M612" s="108"/>
      <c r="N612" s="108"/>
      <c r="O612" s="108"/>
      <c r="P612" s="108"/>
      <c r="Q612" s="108"/>
      <c r="R612" s="108"/>
      <c r="S612" s="108"/>
      <c r="T612" s="108"/>
      <c r="U612" s="108"/>
      <c r="V612" s="108"/>
      <c r="W612" s="108"/>
      <c r="X612" s="108"/>
      <c r="Y612" s="108"/>
      <c r="Z612" s="108"/>
      <c r="AA612" s="108"/>
      <c r="AB612" s="108"/>
      <c r="AC612" s="108"/>
      <c r="AD612" s="108"/>
    </row>
    <row r="613" spans="7:30" x14ac:dyDescent="0.55000000000000004">
      <c r="G613" s="108"/>
      <c r="H613" s="108"/>
      <c r="I613" s="108"/>
      <c r="J613" s="108"/>
      <c r="K613" s="108"/>
      <c r="L613" s="108"/>
      <c r="M613" s="108"/>
      <c r="N613" s="108"/>
      <c r="O613" s="108"/>
      <c r="P613" s="108"/>
      <c r="Q613" s="108"/>
      <c r="R613" s="108"/>
      <c r="S613" s="108"/>
      <c r="T613" s="108"/>
      <c r="U613" s="108"/>
      <c r="V613" s="108"/>
      <c r="W613" s="108"/>
      <c r="X613" s="108"/>
      <c r="Y613" s="108"/>
      <c r="Z613" s="108"/>
      <c r="AA613" s="108"/>
      <c r="AB613" s="108"/>
      <c r="AC613" s="108"/>
      <c r="AD613" s="108"/>
    </row>
    <row r="614" spans="7:30" x14ac:dyDescent="0.55000000000000004">
      <c r="G614" s="108"/>
      <c r="H614" s="108"/>
      <c r="I614" s="108"/>
      <c r="J614" s="108"/>
      <c r="K614" s="108"/>
      <c r="L614" s="108"/>
      <c r="M614" s="108"/>
      <c r="N614" s="108"/>
      <c r="O614" s="108"/>
      <c r="P614" s="108"/>
      <c r="Q614" s="108"/>
      <c r="R614" s="108"/>
      <c r="S614" s="108"/>
      <c r="T614" s="108"/>
      <c r="U614" s="108"/>
      <c r="V614" s="108"/>
      <c r="W614" s="108"/>
      <c r="X614" s="108"/>
      <c r="Y614" s="108"/>
      <c r="Z614" s="108"/>
      <c r="AA614" s="108"/>
      <c r="AB614" s="108"/>
      <c r="AC614" s="108"/>
      <c r="AD614" s="108"/>
    </row>
    <row r="615" spans="7:30" x14ac:dyDescent="0.55000000000000004">
      <c r="G615" s="108"/>
      <c r="H615" s="108"/>
      <c r="I615" s="108"/>
      <c r="J615" s="108"/>
      <c r="K615" s="108"/>
      <c r="L615" s="108"/>
      <c r="M615" s="108"/>
      <c r="N615" s="108"/>
      <c r="O615" s="108"/>
      <c r="P615" s="108"/>
      <c r="Q615" s="108"/>
      <c r="R615" s="108"/>
      <c r="S615" s="108"/>
      <c r="T615" s="108"/>
      <c r="U615" s="108"/>
      <c r="V615" s="108"/>
      <c r="W615" s="108"/>
      <c r="X615" s="108"/>
      <c r="Y615" s="108"/>
      <c r="Z615" s="108"/>
      <c r="AA615" s="108"/>
      <c r="AB615" s="108"/>
      <c r="AC615" s="108"/>
      <c r="AD615" s="108"/>
    </row>
    <row r="616" spans="7:30" x14ac:dyDescent="0.55000000000000004">
      <c r="G616" s="108"/>
      <c r="H616" s="108"/>
      <c r="I616" s="108"/>
      <c r="J616" s="108"/>
      <c r="K616" s="108"/>
      <c r="L616" s="108"/>
      <c r="M616" s="108"/>
      <c r="N616" s="108"/>
      <c r="O616" s="108"/>
      <c r="P616" s="108"/>
      <c r="Q616" s="108"/>
      <c r="R616" s="108"/>
      <c r="S616" s="108"/>
      <c r="T616" s="108"/>
      <c r="U616" s="108"/>
      <c r="V616" s="108"/>
      <c r="W616" s="108"/>
      <c r="X616" s="108"/>
      <c r="Y616" s="108"/>
      <c r="Z616" s="108"/>
      <c r="AA616" s="108"/>
      <c r="AB616" s="108"/>
      <c r="AC616" s="108"/>
      <c r="AD616" s="108"/>
    </row>
    <row r="617" spans="7:30" x14ac:dyDescent="0.55000000000000004">
      <c r="G617" s="108"/>
      <c r="H617" s="108"/>
      <c r="I617" s="108"/>
      <c r="J617" s="108"/>
      <c r="K617" s="108"/>
      <c r="L617" s="108"/>
      <c r="M617" s="108"/>
    </row>
    <row r="618" spans="7:30" x14ac:dyDescent="0.55000000000000004">
      <c r="G618" s="108"/>
      <c r="H618" s="108"/>
      <c r="I618" s="108"/>
      <c r="J618" s="108"/>
      <c r="K618" s="108"/>
      <c r="L618" s="108"/>
      <c r="M618" s="108"/>
    </row>
    <row r="619" spans="7:30" x14ac:dyDescent="0.55000000000000004">
      <c r="G619" s="108"/>
      <c r="H619" s="108"/>
      <c r="I619" s="108"/>
      <c r="J619" s="108"/>
      <c r="K619" s="108"/>
      <c r="L619" s="108"/>
      <c r="M619" s="108"/>
    </row>
    <row r="620" spans="7:30" x14ac:dyDescent="0.55000000000000004">
      <c r="G620" s="108"/>
      <c r="H620" s="108"/>
      <c r="I620" s="108"/>
      <c r="J620" s="108"/>
      <c r="K620" s="108"/>
      <c r="L620" s="108"/>
      <c r="M620" s="108"/>
    </row>
    <row r="621" spans="7:30" x14ac:dyDescent="0.55000000000000004">
      <c r="G621" s="108"/>
      <c r="H621" s="108"/>
      <c r="I621" s="108"/>
      <c r="J621" s="108"/>
      <c r="K621" s="108"/>
      <c r="L621" s="108"/>
      <c r="M621" s="108"/>
    </row>
    <row r="622" spans="7:30" x14ac:dyDescent="0.55000000000000004">
      <c r="G622" s="108"/>
      <c r="H622" s="108"/>
      <c r="I622" s="108"/>
      <c r="J622" s="108"/>
      <c r="K622" s="108"/>
      <c r="L622" s="108"/>
      <c r="M622" s="108"/>
    </row>
    <row r="623" spans="7:30" x14ac:dyDescent="0.55000000000000004">
      <c r="G623" s="108"/>
      <c r="H623" s="108"/>
      <c r="I623" s="108"/>
      <c r="J623" s="108"/>
      <c r="K623" s="108"/>
      <c r="L623" s="108"/>
      <c r="M623" s="108"/>
    </row>
    <row r="624" spans="7:30" x14ac:dyDescent="0.55000000000000004">
      <c r="G624" s="108"/>
      <c r="H624" s="108"/>
      <c r="I624" s="108"/>
      <c r="J624" s="108"/>
      <c r="K624" s="108"/>
      <c r="L624" s="108"/>
      <c r="M624" s="108"/>
    </row>
  </sheetData>
  <sheetProtection algorithmName="SHA-512" hashValue="x5rCg/Asfdqti+7zhZYOvuZs0h1vPpMzV0lwFOX5bmgwkwPnKPtOPh0r4xAvcd6Tyx8NXRc/ugEIWJt4gqZV1Q==" saltValue="qI4KQrknxI3cpWZoTnidCg==" spinCount="100000" sheet="1" objects="1" scenarios="1"/>
  <mergeCells count="5">
    <mergeCell ref="A4:B4"/>
    <mergeCell ref="B48:E48"/>
    <mergeCell ref="C60:D60"/>
    <mergeCell ref="C62:D62"/>
    <mergeCell ref="C64:D64"/>
  </mergeCells>
  <dataValidations count="2">
    <dataValidation showInputMessage="1" showErrorMessage="1" sqref="A6:B45" xr:uid="{00000000-0002-0000-0100-000000000000}"/>
    <dataValidation type="decimal" allowBlank="1" showInputMessage="1" showErrorMessage="1" sqref="C52 C54" xr:uid="{00000000-0002-0000-0100-000001000000}">
      <formula1>0.001</formula1>
      <formula2>0.002</formula2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59"/>
  <sheetViews>
    <sheetView topLeftCell="A52" zoomScaleNormal="100" workbookViewId="0">
      <selection activeCell="B64" sqref="B64"/>
    </sheetView>
  </sheetViews>
  <sheetFormatPr baseColWidth="10" defaultColWidth="11.578125" defaultRowHeight="14.4" x14ac:dyDescent="0.55000000000000004"/>
  <cols>
    <col min="1" max="1" width="18" style="46" customWidth="1"/>
    <col min="2" max="2" width="12.578125" style="46" customWidth="1"/>
    <col min="3" max="3" width="16.15625" style="46" customWidth="1"/>
    <col min="4" max="5" width="11.578125" style="46"/>
    <col min="6" max="6" width="13.41796875" style="46" customWidth="1"/>
    <col min="7" max="9" width="11.578125" style="46"/>
    <col min="10" max="10" width="20.26171875" style="46" customWidth="1"/>
    <col min="11" max="11" width="30" style="46" customWidth="1"/>
    <col min="12" max="12" width="29.41796875" style="46" customWidth="1"/>
    <col min="13" max="13" width="18.578125" style="46" customWidth="1"/>
    <col min="14" max="14" width="16.578125" style="46" customWidth="1"/>
    <col min="15" max="16384" width="11.578125" style="46"/>
  </cols>
  <sheetData>
    <row r="1" spans="1:33" ht="18.3" x14ac:dyDescent="0.7">
      <c r="A1" s="144" t="s">
        <v>55</v>
      </c>
      <c r="B1" s="144"/>
      <c r="C1" s="144"/>
      <c r="D1" s="144"/>
      <c r="E1" s="144"/>
      <c r="F1" s="144"/>
      <c r="G1" s="144"/>
      <c r="H1" s="144"/>
      <c r="I1" s="144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</row>
    <row r="2" spans="1:33" x14ac:dyDescent="0.5500000000000000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3" spans="1:33" x14ac:dyDescent="0.55000000000000004">
      <c r="A3" s="111"/>
      <c r="B3" s="111"/>
      <c r="C3" s="111" t="s">
        <v>0</v>
      </c>
      <c r="D3" s="111" t="s">
        <v>1</v>
      </c>
      <c r="E3" s="111" t="s">
        <v>2</v>
      </c>
      <c r="F3" s="111" t="s">
        <v>21</v>
      </c>
      <c r="G3" s="111" t="s">
        <v>3</v>
      </c>
      <c r="H3" s="111" t="s">
        <v>4</v>
      </c>
      <c r="I3" s="111" t="s">
        <v>36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</row>
    <row r="4" spans="1:33" x14ac:dyDescent="0.55000000000000004">
      <c r="A4" s="191" t="s">
        <v>37</v>
      </c>
      <c r="B4" s="191"/>
      <c r="C4" s="111">
        <f>EINGABEN!$D$46</f>
        <v>10</v>
      </c>
      <c r="D4" s="111">
        <f>IF(MIN(A6:A45)&lt;1,0,ROUND(SUM(D6:D45),12))</f>
        <v>18.372078564792002</v>
      </c>
      <c r="E4" s="111">
        <f>SUM(E6:E45)</f>
        <v>822.75</v>
      </c>
      <c r="F4" s="111" t="s">
        <v>22</v>
      </c>
      <c r="G4" s="111">
        <f>IF(MIN(A6:A45)&lt;1,0,ROUND(SUM(G6:G45),12))</f>
        <v>2002.36284547278</v>
      </c>
      <c r="H4" s="111">
        <f>IF(MIN(A6:A45)&lt;1,0,ROUND(SUM(H6:H45),12))</f>
        <v>39.073513623921002</v>
      </c>
      <c r="I4" s="111">
        <f>ROUND(SUM(I6:I45),12)</f>
        <v>126984.1875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</row>
    <row r="5" spans="1:33" x14ac:dyDescent="0.55000000000000004">
      <c r="A5" s="111" t="s">
        <v>8</v>
      </c>
      <c r="B5" s="111" t="s">
        <v>9</v>
      </c>
      <c r="C5" s="111" t="s">
        <v>35</v>
      </c>
      <c r="D5" s="111" t="s">
        <v>5</v>
      </c>
      <c r="E5" s="111" t="s">
        <v>6</v>
      </c>
      <c r="F5" s="111" t="s">
        <v>23</v>
      </c>
      <c r="G5" s="111" t="s">
        <v>10</v>
      </c>
      <c r="H5" s="111" t="s">
        <v>7</v>
      </c>
      <c r="I5" s="111" t="s">
        <v>18</v>
      </c>
      <c r="J5" s="108" t="s">
        <v>113</v>
      </c>
      <c r="K5" s="111" t="s">
        <v>111</v>
      </c>
      <c r="L5" s="111" t="s">
        <v>112</v>
      </c>
      <c r="M5" s="111" t="s">
        <v>147</v>
      </c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</row>
    <row r="6" spans="1:33" x14ac:dyDescent="0.55000000000000004">
      <c r="A6" s="111">
        <f>EINGABEN!B6</f>
        <v>8</v>
      </c>
      <c r="B6" s="111">
        <f>EINGABEN!D6</f>
        <v>64</v>
      </c>
      <c r="C6" s="111"/>
      <c r="D6" s="111">
        <f>(LN((A6+(0.00000001))))</f>
        <v>2.0794415429298359</v>
      </c>
      <c r="E6" s="111">
        <f>(B6)</f>
        <v>64</v>
      </c>
      <c r="F6" s="111">
        <f>(C52+C54*D6)</f>
        <v>104.62164358381125</v>
      </c>
      <c r="G6" s="111">
        <f t="shared" ref="G6:G45" si="0">(D6*E6)</f>
        <v>133.08425874750949</v>
      </c>
      <c r="H6" s="111">
        <f t="shared" ref="H6:I45" si="1">(D6)^2</f>
        <v>4.3240771304624159</v>
      </c>
      <c r="I6" s="111">
        <f t="shared" si="1"/>
        <v>4096</v>
      </c>
      <c r="J6" s="108">
        <f>IF(EINGABEN!C6="","",EINGABEN!C6)</f>
        <v>8</v>
      </c>
      <c r="K6" s="108">
        <f t="shared" ref="K6:K44" si="2">IF(B6=0,"",B6)</f>
        <v>64</v>
      </c>
      <c r="L6" s="108">
        <f>IF(J6="","",($C$52+$C$54*(LN(J6+0.00001))))</f>
        <v>104.62175878394865</v>
      </c>
      <c r="M6" s="111">
        <f>IF(K6="","",ABS(K6-L6)^1)</f>
        <v>40.62175878394865</v>
      </c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</row>
    <row r="7" spans="1:33" x14ac:dyDescent="0.55000000000000004">
      <c r="A7" s="111">
        <f>EINGABEN!B7</f>
        <v>7</v>
      </c>
      <c r="B7" s="111">
        <f>EINGABEN!D7</f>
        <v>49</v>
      </c>
      <c r="C7" s="111"/>
      <c r="D7" s="111">
        <f>(LN((A7+(0.00000001))))</f>
        <v>1.9459101504838847</v>
      </c>
      <c r="E7" s="111">
        <f t="shared" ref="E7:E45" si="3">(B7)</f>
        <v>49</v>
      </c>
      <c r="F7" s="111">
        <f>(C52+C54*D7)</f>
        <v>92.303049484702541</v>
      </c>
      <c r="G7" s="111">
        <f t="shared" si="0"/>
        <v>95.349597373710353</v>
      </c>
      <c r="H7" s="111">
        <f t="shared" si="1"/>
        <v>3.7865663137562149</v>
      </c>
      <c r="I7" s="111">
        <f t="shared" si="1"/>
        <v>2401</v>
      </c>
      <c r="J7" s="108">
        <f>IF(EINGABEN!C7="","",EINGABEN!C7)</f>
        <v>7</v>
      </c>
      <c r="K7" s="108">
        <f t="shared" si="2"/>
        <v>49</v>
      </c>
      <c r="L7" s="108">
        <f t="shared" ref="L7:L45" si="4">IF(J7="","",($C$52+$C$54*(LN(J7+0.00001))))</f>
        <v>92.303181141990649</v>
      </c>
      <c r="M7" s="111">
        <f t="shared" ref="M7:M45" si="5">IF(K7="","",ABS(K7-L7)^1)</f>
        <v>43.303181141990649</v>
      </c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</row>
    <row r="8" spans="1:33" x14ac:dyDescent="0.55000000000000004">
      <c r="A8" s="111">
        <f>EINGABEN!B8</f>
        <v>4</v>
      </c>
      <c r="B8" s="111">
        <f>EINGABEN!D8</f>
        <v>16</v>
      </c>
      <c r="C8" s="111"/>
      <c r="D8" s="111">
        <f t="shared" ref="D8:D45" si="6">(LN((A8+(1E-100))))</f>
        <v>1.3862943611198906</v>
      </c>
      <c r="E8" s="111">
        <f t="shared" si="3"/>
        <v>16</v>
      </c>
      <c r="F8" s="111">
        <f>(C52+C54*D8)</f>
        <v>40.677138645663817</v>
      </c>
      <c r="G8" s="111">
        <f t="shared" si="0"/>
        <v>22.180709777918249</v>
      </c>
      <c r="H8" s="111">
        <f t="shared" si="1"/>
        <v>1.9218120556728056</v>
      </c>
      <c r="I8" s="111">
        <f t="shared" si="1"/>
        <v>256</v>
      </c>
      <c r="J8" s="108">
        <f>IF(EINGABEN!C8="","",EINGABEN!C8)</f>
        <v>4</v>
      </c>
      <c r="K8" s="108">
        <f t="shared" si="2"/>
        <v>16</v>
      </c>
      <c r="L8" s="108">
        <f t="shared" si="4"/>
        <v>40.677369276425509</v>
      </c>
      <c r="M8" s="111">
        <f t="shared" si="5"/>
        <v>24.677369276425509</v>
      </c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</row>
    <row r="9" spans="1:33" x14ac:dyDescent="0.55000000000000004">
      <c r="A9" s="111">
        <f>EINGABEN!B9</f>
        <v>2.5</v>
      </c>
      <c r="B9" s="111">
        <f>EINGABEN!D9</f>
        <v>6.25</v>
      </c>
      <c r="C9" s="111"/>
      <c r="D9" s="111">
        <f t="shared" si="6"/>
        <v>0.91629073187415511</v>
      </c>
      <c r="E9" s="111">
        <f t="shared" si="3"/>
        <v>6.25</v>
      </c>
      <c r="F9" s="111">
        <f>(C52+C54*D9)</f>
        <v>-2.6818335610380615</v>
      </c>
      <c r="G9" s="111">
        <f t="shared" si="0"/>
        <v>5.7268170742134696</v>
      </c>
      <c r="H9" s="111">
        <f t="shared" si="1"/>
        <v>0.83958870531847485</v>
      </c>
      <c r="I9" s="111">
        <f t="shared" si="1"/>
        <v>39.0625</v>
      </c>
      <c r="J9" s="108">
        <f>IF(EINGABEN!C9="","",EINGABEN!C9)</f>
        <v>2.5</v>
      </c>
      <c r="K9" s="108">
        <f t="shared" si="2"/>
        <v>6.25</v>
      </c>
      <c r="L9" s="108">
        <f t="shared" si="4"/>
        <v>-2.6814645520960738</v>
      </c>
      <c r="M9" s="111">
        <f t="shared" si="5"/>
        <v>8.9314645520960738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</row>
    <row r="10" spans="1:33" x14ac:dyDescent="0.55000000000000004">
      <c r="A10" s="111">
        <f>EINGABEN!B10</f>
        <v>4.5</v>
      </c>
      <c r="B10" s="111">
        <f>EINGABEN!D10</f>
        <v>20.25</v>
      </c>
      <c r="C10" s="111"/>
      <c r="D10" s="111">
        <f t="shared" si="6"/>
        <v>1.5040773967762742</v>
      </c>
      <c r="E10" s="111">
        <f>(B10)</f>
        <v>20.25</v>
      </c>
      <c r="F10" s="111">
        <f>(C52+C54*D10)</f>
        <v>51.54290871991148</v>
      </c>
      <c r="G10" s="111">
        <f t="shared" si="0"/>
        <v>30.457567284719552</v>
      </c>
      <c r="H10" s="111">
        <f t="shared" si="1"/>
        <v>2.2622488154932938</v>
      </c>
      <c r="I10" s="111">
        <f t="shared" si="1"/>
        <v>410.0625</v>
      </c>
      <c r="J10" s="108">
        <f>IF(EINGABEN!C10="","",EINGABEN!C10)</f>
        <v>4.5</v>
      </c>
      <c r="K10" s="108">
        <f t="shared" si="2"/>
        <v>20.25</v>
      </c>
      <c r="L10" s="108">
        <f t="shared" si="4"/>
        <v>51.54311372506146</v>
      </c>
      <c r="M10" s="111">
        <f t="shared" si="5"/>
        <v>31.29311372506146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</row>
    <row r="11" spans="1:33" x14ac:dyDescent="0.55000000000000004">
      <c r="A11" s="111">
        <f>EINGABEN!B11</f>
        <v>10</v>
      </c>
      <c r="B11" s="111">
        <f>EINGABEN!D11</f>
        <v>100</v>
      </c>
      <c r="C11" s="111"/>
      <c r="D11" s="111">
        <f t="shared" si="6"/>
        <v>2.3025850929940459</v>
      </c>
      <c r="E11" s="111">
        <f t="shared" si="3"/>
        <v>100</v>
      </c>
      <c r="F11" s="111">
        <f>(C52+C54*D11)</f>
        <v>125.20717608462579</v>
      </c>
      <c r="G11" s="111">
        <f t="shared" si="0"/>
        <v>230.25850929940458</v>
      </c>
      <c r="H11" s="111">
        <f t="shared" si="1"/>
        <v>5.3018981104783993</v>
      </c>
      <c r="I11" s="111">
        <f t="shared" si="1"/>
        <v>10000</v>
      </c>
      <c r="J11" s="108">
        <f>IF(EINGABEN!C11="","",EINGABEN!C11)</f>
        <v>10</v>
      </c>
      <c r="K11" s="108">
        <f t="shared" si="2"/>
        <v>100</v>
      </c>
      <c r="L11" s="108">
        <f t="shared" si="4"/>
        <v>125.20726833699962</v>
      </c>
      <c r="M11" s="111">
        <f t="shared" si="5"/>
        <v>25.207268336999618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</row>
    <row r="12" spans="1:33" x14ac:dyDescent="0.55000000000000004">
      <c r="A12" s="111">
        <f>EINGABEN!B12</f>
        <v>12</v>
      </c>
      <c r="B12" s="111">
        <f>EINGABEN!D12</f>
        <v>144</v>
      </c>
      <c r="C12" s="111"/>
      <c r="D12" s="111">
        <f t="shared" si="6"/>
        <v>2.4849066497880004</v>
      </c>
      <c r="E12" s="111">
        <f t="shared" si="3"/>
        <v>144</v>
      </c>
      <c r="F12" s="111">
        <f>(C52+C54*D12)</f>
        <v>142.02678091703552</v>
      </c>
      <c r="G12" s="111">
        <f t="shared" si="0"/>
        <v>357.82655756947207</v>
      </c>
      <c r="H12" s="111">
        <f t="shared" si="1"/>
        <v>6.174761058160624</v>
      </c>
      <c r="I12" s="111">
        <f t="shared" si="1"/>
        <v>20736</v>
      </c>
      <c r="J12" s="108">
        <f>IF(EINGABEN!C12="","",EINGABEN!C12)</f>
        <v>12</v>
      </c>
      <c r="K12" s="108">
        <f t="shared" si="2"/>
        <v>144</v>
      </c>
      <c r="L12" s="108">
        <f t="shared" si="4"/>
        <v>142.02685779402017</v>
      </c>
      <c r="M12" s="111">
        <f t="shared" si="5"/>
        <v>1.9731422059798263</v>
      </c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</row>
    <row r="13" spans="1:33" x14ac:dyDescent="0.55000000000000004">
      <c r="A13" s="111">
        <f>EINGABEN!B13</f>
        <v>15</v>
      </c>
      <c r="B13" s="111">
        <f>EINGABEN!D13</f>
        <v>225</v>
      </c>
      <c r="C13" s="111"/>
      <c r="D13" s="111">
        <f t="shared" si="6"/>
        <v>2.7080502011022101</v>
      </c>
      <c r="E13" s="111">
        <f t="shared" si="3"/>
        <v>225</v>
      </c>
      <c r="F13" s="111">
        <f>(C52+C54*D13)</f>
        <v>162.61231353316555</v>
      </c>
      <c r="G13" s="111">
        <f t="shared" si="0"/>
        <v>609.31129524799724</v>
      </c>
      <c r="H13" s="111">
        <f t="shared" si="1"/>
        <v>7.3335358916897206</v>
      </c>
      <c r="I13" s="111">
        <f t="shared" si="1"/>
        <v>50625</v>
      </c>
      <c r="J13" s="108">
        <f>IF(EINGABEN!C13="","",EINGABEN!C13)</f>
        <v>15</v>
      </c>
      <c r="K13" s="108">
        <f t="shared" si="2"/>
        <v>225</v>
      </c>
      <c r="L13" s="108">
        <f t="shared" si="4"/>
        <v>162.61237503475837</v>
      </c>
      <c r="M13" s="111">
        <f t="shared" si="5"/>
        <v>62.387624965241628</v>
      </c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</row>
    <row r="14" spans="1:33" x14ac:dyDescent="0.55000000000000004">
      <c r="A14" s="111">
        <f>EINGABEN!B14</f>
        <v>1.5</v>
      </c>
      <c r="B14" s="111">
        <f>EINGABEN!D14</f>
        <v>2.25</v>
      </c>
      <c r="C14" s="111"/>
      <c r="D14" s="111">
        <f t="shared" si="6"/>
        <v>0.40546510810816438</v>
      </c>
      <c r="E14" s="111">
        <f t="shared" si="3"/>
        <v>2.25</v>
      </c>
      <c r="F14" s="111">
        <f>(C52+C54*D14)</f>
        <v>-49.806733551460212</v>
      </c>
      <c r="G14" s="111">
        <f t="shared" si="0"/>
        <v>0.91229649324336992</v>
      </c>
      <c r="H14" s="111">
        <f t="shared" si="1"/>
        <v>0.16440195389316542</v>
      </c>
      <c r="I14" s="111">
        <f t="shared" si="1"/>
        <v>5.0625</v>
      </c>
      <c r="J14" s="108">
        <f>IF(EINGABEN!C14="","",EINGABEN!C14)</f>
        <v>1.5</v>
      </c>
      <c r="K14" s="108">
        <f t="shared" si="2"/>
        <v>2.25</v>
      </c>
      <c r="L14" s="108">
        <f t="shared" si="4"/>
        <v>-49.806118537376925</v>
      </c>
      <c r="M14" s="111">
        <f t="shared" si="5"/>
        <v>52.056118537376925</v>
      </c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</row>
    <row r="15" spans="1:33" ht="14.7" thickBot="1" x14ac:dyDescent="0.6">
      <c r="A15" s="145">
        <f>EINGABEN!B15</f>
        <v>14</v>
      </c>
      <c r="B15" s="145">
        <f>EINGABEN!D15</f>
        <v>196</v>
      </c>
      <c r="C15" s="145"/>
      <c r="D15" s="145">
        <f t="shared" si="6"/>
        <v>2.6390573296152584</v>
      </c>
      <c r="E15" s="145">
        <f t="shared" si="3"/>
        <v>196</v>
      </c>
      <c r="F15" s="145">
        <f>(C52+C54*D15)</f>
        <v>156.24755417574525</v>
      </c>
      <c r="G15" s="111">
        <f t="shared" si="0"/>
        <v>517.25523660459066</v>
      </c>
      <c r="H15" s="111">
        <f t="shared" si="1"/>
        <v>6.9646235889960186</v>
      </c>
      <c r="I15" s="111">
        <f>(E15)^2</f>
        <v>38416</v>
      </c>
      <c r="J15" s="108">
        <f>IF(EINGABEN!C15="","",EINGABEN!C15)</f>
        <v>14</v>
      </c>
      <c r="K15" s="108">
        <f t="shared" si="2"/>
        <v>196</v>
      </c>
      <c r="L15" s="108">
        <f t="shared" si="4"/>
        <v>156.24762007030745</v>
      </c>
      <c r="M15" s="111">
        <f t="shared" si="5"/>
        <v>39.752379929692552</v>
      </c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</row>
    <row r="16" spans="1:33" ht="14.7" thickTop="1" x14ac:dyDescent="0.55000000000000004">
      <c r="A16" s="146">
        <f>EINGABEN!B16</f>
        <v>1</v>
      </c>
      <c r="B16" s="147">
        <f>EINGABEN!D16</f>
        <v>0</v>
      </c>
      <c r="C16" s="147"/>
      <c r="D16" s="147">
        <f t="shared" si="6"/>
        <v>0</v>
      </c>
      <c r="E16" s="147">
        <f t="shared" si="3"/>
        <v>0</v>
      </c>
      <c r="F16" s="148">
        <f>(C52+C54*D16)</f>
        <v>-87.211871000000002</v>
      </c>
      <c r="G16" s="111">
        <f t="shared" si="0"/>
        <v>0</v>
      </c>
      <c r="H16" s="111">
        <f t="shared" si="1"/>
        <v>0</v>
      </c>
      <c r="I16" s="111">
        <f t="shared" si="1"/>
        <v>0</v>
      </c>
      <c r="J16" s="108" t="str">
        <f>IF(EINGABEN!C16="","",EINGABEN!C16)</f>
        <v/>
      </c>
      <c r="K16" s="108" t="str">
        <f t="shared" si="2"/>
        <v/>
      </c>
      <c r="L16" s="108" t="str">
        <f t="shared" si="4"/>
        <v/>
      </c>
      <c r="M16" s="111" t="str">
        <f t="shared" si="5"/>
        <v/>
      </c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</row>
    <row r="17" spans="1:33" x14ac:dyDescent="0.55000000000000004">
      <c r="A17" s="135">
        <f>EINGABEN!B17</f>
        <v>1</v>
      </c>
      <c r="B17" s="45">
        <f>EINGABEN!D17</f>
        <v>0</v>
      </c>
      <c r="C17" s="45"/>
      <c r="D17" s="45">
        <f t="shared" si="6"/>
        <v>0</v>
      </c>
      <c r="E17" s="45">
        <f t="shared" si="3"/>
        <v>0</v>
      </c>
      <c r="F17" s="128">
        <f>(C52+C54*D17)</f>
        <v>-87.211871000000002</v>
      </c>
      <c r="G17" s="111">
        <f t="shared" si="0"/>
        <v>0</v>
      </c>
      <c r="H17" s="111">
        <f t="shared" si="1"/>
        <v>0</v>
      </c>
      <c r="I17" s="111">
        <f t="shared" si="1"/>
        <v>0</v>
      </c>
      <c r="J17" s="108" t="str">
        <f>IF(EINGABEN!C17="","",EINGABEN!C17)</f>
        <v/>
      </c>
      <c r="K17" s="108" t="str">
        <f t="shared" si="2"/>
        <v/>
      </c>
      <c r="L17" s="108" t="str">
        <f t="shared" si="4"/>
        <v/>
      </c>
      <c r="M17" s="111" t="str">
        <f t="shared" si="5"/>
        <v/>
      </c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</row>
    <row r="18" spans="1:33" x14ac:dyDescent="0.55000000000000004">
      <c r="A18" s="135">
        <f>EINGABEN!B18</f>
        <v>1</v>
      </c>
      <c r="B18" s="45">
        <f>EINGABEN!D18</f>
        <v>0</v>
      </c>
      <c r="C18" s="45"/>
      <c r="D18" s="45">
        <f t="shared" si="6"/>
        <v>0</v>
      </c>
      <c r="E18" s="45">
        <f t="shared" si="3"/>
        <v>0</v>
      </c>
      <c r="F18" s="128">
        <f>(C52+C54*D18)</f>
        <v>-87.211871000000002</v>
      </c>
      <c r="G18" s="111">
        <f t="shared" si="0"/>
        <v>0</v>
      </c>
      <c r="H18" s="111">
        <f t="shared" si="1"/>
        <v>0</v>
      </c>
      <c r="I18" s="111">
        <f t="shared" si="1"/>
        <v>0</v>
      </c>
      <c r="J18" s="108" t="str">
        <f>IF(EINGABEN!C18="","",EINGABEN!C18)</f>
        <v/>
      </c>
      <c r="K18" s="108" t="str">
        <f t="shared" si="2"/>
        <v/>
      </c>
      <c r="L18" s="111" t="str">
        <f t="shared" si="4"/>
        <v/>
      </c>
      <c r="M18" s="111" t="str">
        <f t="shared" si="5"/>
        <v/>
      </c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</row>
    <row r="19" spans="1:33" x14ac:dyDescent="0.55000000000000004">
      <c r="A19" s="135">
        <f>EINGABEN!B19</f>
        <v>1</v>
      </c>
      <c r="B19" s="45">
        <f>EINGABEN!D19</f>
        <v>0</v>
      </c>
      <c r="C19" s="45"/>
      <c r="D19" s="45">
        <f t="shared" si="6"/>
        <v>0</v>
      </c>
      <c r="E19" s="45">
        <f t="shared" si="3"/>
        <v>0</v>
      </c>
      <c r="F19" s="128">
        <f>(C52+C54*D19)</f>
        <v>-87.211871000000002</v>
      </c>
      <c r="G19" s="111">
        <f t="shared" si="0"/>
        <v>0</v>
      </c>
      <c r="H19" s="111">
        <f t="shared" si="1"/>
        <v>0</v>
      </c>
      <c r="I19" s="111">
        <f t="shared" si="1"/>
        <v>0</v>
      </c>
      <c r="J19" s="108" t="str">
        <f>IF(EINGABEN!C19="","",EINGABEN!C19)</f>
        <v/>
      </c>
      <c r="K19" s="108" t="str">
        <f t="shared" si="2"/>
        <v/>
      </c>
      <c r="L19" s="108" t="str">
        <f t="shared" si="4"/>
        <v/>
      </c>
      <c r="M19" s="111" t="str">
        <f t="shared" si="5"/>
        <v/>
      </c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</row>
    <row r="20" spans="1:33" x14ac:dyDescent="0.55000000000000004">
      <c r="A20" s="135">
        <f>EINGABEN!B20</f>
        <v>1</v>
      </c>
      <c r="B20" s="45">
        <f>EINGABEN!D20</f>
        <v>0</v>
      </c>
      <c r="C20" s="45"/>
      <c r="D20" s="45">
        <f t="shared" si="6"/>
        <v>0</v>
      </c>
      <c r="E20" s="45">
        <f t="shared" si="3"/>
        <v>0</v>
      </c>
      <c r="F20" s="128">
        <f>(C52+C54*D20)</f>
        <v>-87.211871000000002</v>
      </c>
      <c r="G20" s="111">
        <f t="shared" si="0"/>
        <v>0</v>
      </c>
      <c r="H20" s="111">
        <f t="shared" si="1"/>
        <v>0</v>
      </c>
      <c r="I20" s="111">
        <f t="shared" si="1"/>
        <v>0</v>
      </c>
      <c r="J20" s="108" t="str">
        <f>IF(EINGABEN!C20="","",EINGABEN!C20)</f>
        <v/>
      </c>
      <c r="K20" s="108" t="str">
        <f t="shared" si="2"/>
        <v/>
      </c>
      <c r="L20" s="108" t="str">
        <f t="shared" si="4"/>
        <v/>
      </c>
      <c r="M20" s="111" t="str">
        <f t="shared" si="5"/>
        <v/>
      </c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</row>
    <row r="21" spans="1:33" x14ac:dyDescent="0.55000000000000004">
      <c r="A21" s="135">
        <f>EINGABEN!B21</f>
        <v>1</v>
      </c>
      <c r="B21" s="45">
        <f>EINGABEN!D21</f>
        <v>0</v>
      </c>
      <c r="C21" s="45"/>
      <c r="D21" s="45">
        <f t="shared" si="6"/>
        <v>0</v>
      </c>
      <c r="E21" s="45">
        <f t="shared" si="3"/>
        <v>0</v>
      </c>
      <c r="F21" s="128">
        <f>(C52+C54*D21)</f>
        <v>-87.211871000000002</v>
      </c>
      <c r="G21" s="111">
        <f t="shared" si="0"/>
        <v>0</v>
      </c>
      <c r="H21" s="111">
        <f t="shared" si="1"/>
        <v>0</v>
      </c>
      <c r="I21" s="111">
        <f t="shared" si="1"/>
        <v>0</v>
      </c>
      <c r="J21" s="108" t="str">
        <f>IF(EINGABEN!C21="","",EINGABEN!C21)</f>
        <v/>
      </c>
      <c r="K21" s="108" t="str">
        <f t="shared" si="2"/>
        <v/>
      </c>
      <c r="L21" s="108" t="str">
        <f t="shared" si="4"/>
        <v/>
      </c>
      <c r="M21" s="111" t="str">
        <f t="shared" si="5"/>
        <v/>
      </c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</row>
    <row r="22" spans="1:33" x14ac:dyDescent="0.55000000000000004">
      <c r="A22" s="135">
        <f>EINGABEN!B22</f>
        <v>1</v>
      </c>
      <c r="B22" s="45">
        <f>EINGABEN!D22</f>
        <v>0</v>
      </c>
      <c r="C22" s="45"/>
      <c r="D22" s="45">
        <f t="shared" si="6"/>
        <v>0</v>
      </c>
      <c r="E22" s="45">
        <f t="shared" si="3"/>
        <v>0</v>
      </c>
      <c r="F22" s="128">
        <f>(C52+C54*D22)</f>
        <v>-87.211871000000002</v>
      </c>
      <c r="G22" s="111">
        <f t="shared" si="0"/>
        <v>0</v>
      </c>
      <c r="H22" s="111">
        <f t="shared" si="1"/>
        <v>0</v>
      </c>
      <c r="I22" s="111">
        <f t="shared" si="1"/>
        <v>0</v>
      </c>
      <c r="J22" s="108" t="str">
        <f>IF(EINGABEN!C22="","",EINGABEN!C22)</f>
        <v/>
      </c>
      <c r="K22" s="108" t="str">
        <f t="shared" si="2"/>
        <v/>
      </c>
      <c r="L22" s="108" t="str">
        <f t="shared" si="4"/>
        <v/>
      </c>
      <c r="M22" s="111" t="str">
        <f t="shared" si="5"/>
        <v/>
      </c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</row>
    <row r="23" spans="1:33" x14ac:dyDescent="0.55000000000000004">
      <c r="A23" s="135">
        <f>EINGABEN!B23</f>
        <v>1</v>
      </c>
      <c r="B23" s="45">
        <f>EINGABEN!D23</f>
        <v>0</v>
      </c>
      <c r="C23" s="45"/>
      <c r="D23" s="45">
        <f t="shared" si="6"/>
        <v>0</v>
      </c>
      <c r="E23" s="45">
        <f t="shared" si="3"/>
        <v>0</v>
      </c>
      <c r="F23" s="128">
        <f>(C52+C54*D23)</f>
        <v>-87.211871000000002</v>
      </c>
      <c r="G23" s="111">
        <f t="shared" si="0"/>
        <v>0</v>
      </c>
      <c r="H23" s="111">
        <f t="shared" si="1"/>
        <v>0</v>
      </c>
      <c r="I23" s="111">
        <f t="shared" si="1"/>
        <v>0</v>
      </c>
      <c r="J23" s="108" t="str">
        <f>IF(EINGABEN!C23="","",EINGABEN!C23)</f>
        <v/>
      </c>
      <c r="K23" s="108" t="str">
        <f t="shared" si="2"/>
        <v/>
      </c>
      <c r="L23" s="108" t="str">
        <f t="shared" si="4"/>
        <v/>
      </c>
      <c r="M23" s="111" t="str">
        <f t="shared" si="5"/>
        <v/>
      </c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</row>
    <row r="24" spans="1:33" x14ac:dyDescent="0.55000000000000004">
      <c r="A24" s="135">
        <f>EINGABEN!B24</f>
        <v>1</v>
      </c>
      <c r="B24" s="45">
        <f>EINGABEN!D24</f>
        <v>0</v>
      </c>
      <c r="C24" s="45"/>
      <c r="D24" s="45">
        <f t="shared" si="6"/>
        <v>0</v>
      </c>
      <c r="E24" s="45">
        <f t="shared" si="3"/>
        <v>0</v>
      </c>
      <c r="F24" s="128">
        <f>(C52+C54*D24)</f>
        <v>-87.211871000000002</v>
      </c>
      <c r="G24" s="111">
        <f t="shared" si="0"/>
        <v>0</v>
      </c>
      <c r="H24" s="111">
        <f t="shared" si="1"/>
        <v>0</v>
      </c>
      <c r="I24" s="111">
        <f t="shared" si="1"/>
        <v>0</v>
      </c>
      <c r="J24" s="108" t="str">
        <f>IF(EINGABEN!C24="","",EINGABEN!C24)</f>
        <v/>
      </c>
      <c r="K24" s="108" t="str">
        <f t="shared" si="2"/>
        <v/>
      </c>
      <c r="L24" s="108" t="str">
        <f t="shared" si="4"/>
        <v/>
      </c>
      <c r="M24" s="111" t="str">
        <f t="shared" si="5"/>
        <v/>
      </c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</row>
    <row r="25" spans="1:33" x14ac:dyDescent="0.55000000000000004">
      <c r="A25" s="135">
        <f>EINGABEN!B25</f>
        <v>1</v>
      </c>
      <c r="B25" s="45">
        <f>EINGABEN!D25</f>
        <v>0</v>
      </c>
      <c r="C25" s="45"/>
      <c r="D25" s="45">
        <f t="shared" si="6"/>
        <v>0</v>
      </c>
      <c r="E25" s="45">
        <f t="shared" si="3"/>
        <v>0</v>
      </c>
      <c r="F25" s="128">
        <f>(C52+C54*D25)</f>
        <v>-87.211871000000002</v>
      </c>
      <c r="G25" s="111">
        <f t="shared" si="0"/>
        <v>0</v>
      </c>
      <c r="H25" s="111">
        <f t="shared" si="1"/>
        <v>0</v>
      </c>
      <c r="I25" s="111">
        <f t="shared" si="1"/>
        <v>0</v>
      </c>
      <c r="J25" s="108" t="str">
        <f>IF(EINGABEN!C25="","",EINGABEN!C25)</f>
        <v/>
      </c>
      <c r="K25" s="108" t="str">
        <f t="shared" si="2"/>
        <v/>
      </c>
      <c r="L25" s="108" t="str">
        <f t="shared" si="4"/>
        <v/>
      </c>
      <c r="M25" s="111" t="str">
        <f t="shared" si="5"/>
        <v/>
      </c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</row>
    <row r="26" spans="1:33" x14ac:dyDescent="0.55000000000000004">
      <c r="A26" s="135">
        <f>EINGABEN!B26</f>
        <v>1</v>
      </c>
      <c r="B26" s="45">
        <f>EINGABEN!D26</f>
        <v>0</v>
      </c>
      <c r="C26" s="45"/>
      <c r="D26" s="45">
        <f t="shared" si="6"/>
        <v>0</v>
      </c>
      <c r="E26" s="45">
        <f t="shared" si="3"/>
        <v>0</v>
      </c>
      <c r="F26" s="128">
        <f>(C52+C54*D26)</f>
        <v>-87.211871000000002</v>
      </c>
      <c r="G26" s="111">
        <f t="shared" si="0"/>
        <v>0</v>
      </c>
      <c r="H26" s="111">
        <f t="shared" si="1"/>
        <v>0</v>
      </c>
      <c r="I26" s="111">
        <f t="shared" si="1"/>
        <v>0</v>
      </c>
      <c r="J26" s="108" t="str">
        <f>IF(EINGABEN!C26="","",EINGABEN!C26)</f>
        <v/>
      </c>
      <c r="K26" s="108" t="str">
        <f t="shared" si="2"/>
        <v/>
      </c>
      <c r="L26" s="108" t="str">
        <f t="shared" si="4"/>
        <v/>
      </c>
      <c r="M26" s="111" t="str">
        <f t="shared" si="5"/>
        <v/>
      </c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</row>
    <row r="27" spans="1:33" x14ac:dyDescent="0.55000000000000004">
      <c r="A27" s="135">
        <f>EINGABEN!B27</f>
        <v>1</v>
      </c>
      <c r="B27" s="45">
        <f>EINGABEN!D27</f>
        <v>0</v>
      </c>
      <c r="C27" s="45"/>
      <c r="D27" s="45">
        <f t="shared" si="6"/>
        <v>0</v>
      </c>
      <c r="E27" s="45">
        <f t="shared" si="3"/>
        <v>0</v>
      </c>
      <c r="F27" s="128">
        <f>(C52+C54*D27)</f>
        <v>-87.211871000000002</v>
      </c>
      <c r="G27" s="111">
        <f t="shared" si="0"/>
        <v>0</v>
      </c>
      <c r="H27" s="111">
        <f t="shared" si="1"/>
        <v>0</v>
      </c>
      <c r="I27" s="111">
        <f t="shared" si="1"/>
        <v>0</v>
      </c>
      <c r="J27" s="108" t="str">
        <f>IF(EINGABEN!C27="","",EINGABEN!C27)</f>
        <v/>
      </c>
      <c r="K27" s="108" t="str">
        <f t="shared" si="2"/>
        <v/>
      </c>
      <c r="L27" s="108" t="str">
        <f t="shared" si="4"/>
        <v/>
      </c>
      <c r="M27" s="111" t="str">
        <f t="shared" si="5"/>
        <v/>
      </c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</row>
    <row r="28" spans="1:33" x14ac:dyDescent="0.55000000000000004">
      <c r="A28" s="135">
        <f>EINGABEN!B28</f>
        <v>1</v>
      </c>
      <c r="B28" s="45">
        <f>EINGABEN!D28</f>
        <v>0</v>
      </c>
      <c r="C28" s="45"/>
      <c r="D28" s="45">
        <f t="shared" si="6"/>
        <v>0</v>
      </c>
      <c r="E28" s="45">
        <f t="shared" si="3"/>
        <v>0</v>
      </c>
      <c r="F28" s="128">
        <f>(C52+C54*D28)</f>
        <v>-87.211871000000002</v>
      </c>
      <c r="G28" s="111">
        <f t="shared" si="0"/>
        <v>0</v>
      </c>
      <c r="H28" s="111">
        <f t="shared" si="1"/>
        <v>0</v>
      </c>
      <c r="I28" s="111">
        <f t="shared" si="1"/>
        <v>0</v>
      </c>
      <c r="J28" s="108" t="str">
        <f>IF(EINGABEN!C28="","",EINGABEN!C28)</f>
        <v/>
      </c>
      <c r="K28" s="108" t="str">
        <f t="shared" si="2"/>
        <v/>
      </c>
      <c r="L28" s="108" t="str">
        <f t="shared" si="4"/>
        <v/>
      </c>
      <c r="M28" s="111" t="str">
        <f t="shared" si="5"/>
        <v/>
      </c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</row>
    <row r="29" spans="1:33" x14ac:dyDescent="0.55000000000000004">
      <c r="A29" s="135">
        <f>EINGABEN!B29</f>
        <v>1</v>
      </c>
      <c r="B29" s="45">
        <f>EINGABEN!D29</f>
        <v>0</v>
      </c>
      <c r="C29" s="45"/>
      <c r="D29" s="45">
        <f t="shared" si="6"/>
        <v>0</v>
      </c>
      <c r="E29" s="45">
        <f t="shared" si="3"/>
        <v>0</v>
      </c>
      <c r="F29" s="128">
        <f>(C52+C54*D29)</f>
        <v>-87.211871000000002</v>
      </c>
      <c r="G29" s="111">
        <f t="shared" si="0"/>
        <v>0</v>
      </c>
      <c r="H29" s="111">
        <f t="shared" si="1"/>
        <v>0</v>
      </c>
      <c r="I29" s="111">
        <f t="shared" si="1"/>
        <v>0</v>
      </c>
      <c r="J29" s="108" t="str">
        <f>IF(EINGABEN!C29="","",EINGABEN!C29)</f>
        <v/>
      </c>
      <c r="K29" s="108" t="str">
        <f t="shared" si="2"/>
        <v/>
      </c>
      <c r="L29" s="108" t="str">
        <f t="shared" si="4"/>
        <v/>
      </c>
      <c r="M29" s="111" t="str">
        <f t="shared" si="5"/>
        <v/>
      </c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</row>
    <row r="30" spans="1:33" x14ac:dyDescent="0.55000000000000004">
      <c r="A30" s="135">
        <f>EINGABEN!B30</f>
        <v>1</v>
      </c>
      <c r="B30" s="45">
        <f>EINGABEN!D30</f>
        <v>0</v>
      </c>
      <c r="C30" s="45"/>
      <c r="D30" s="45">
        <f t="shared" si="6"/>
        <v>0</v>
      </c>
      <c r="E30" s="45">
        <f t="shared" si="3"/>
        <v>0</v>
      </c>
      <c r="F30" s="128">
        <f>(C52+C54*D30)</f>
        <v>-87.211871000000002</v>
      </c>
      <c r="G30" s="111">
        <f t="shared" si="0"/>
        <v>0</v>
      </c>
      <c r="H30" s="111">
        <f t="shared" si="1"/>
        <v>0</v>
      </c>
      <c r="I30" s="111">
        <f t="shared" si="1"/>
        <v>0</v>
      </c>
      <c r="J30" s="108" t="str">
        <f>IF(EINGABEN!C30="","",EINGABEN!C30)</f>
        <v/>
      </c>
      <c r="K30" s="108" t="str">
        <f t="shared" si="2"/>
        <v/>
      </c>
      <c r="L30" s="108" t="str">
        <f t="shared" si="4"/>
        <v/>
      </c>
      <c r="M30" s="111" t="str">
        <f t="shared" si="5"/>
        <v/>
      </c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</row>
    <row r="31" spans="1:33" x14ac:dyDescent="0.55000000000000004">
      <c r="A31" s="135">
        <f>EINGABEN!B31</f>
        <v>1</v>
      </c>
      <c r="B31" s="45">
        <f>EINGABEN!D31</f>
        <v>0</v>
      </c>
      <c r="C31" s="45"/>
      <c r="D31" s="45">
        <f t="shared" si="6"/>
        <v>0</v>
      </c>
      <c r="E31" s="45">
        <f t="shared" si="3"/>
        <v>0</v>
      </c>
      <c r="F31" s="128">
        <f>(C52+C54*D31)</f>
        <v>-87.211871000000002</v>
      </c>
      <c r="G31" s="111">
        <f t="shared" si="0"/>
        <v>0</v>
      </c>
      <c r="H31" s="111">
        <f t="shared" si="1"/>
        <v>0</v>
      </c>
      <c r="I31" s="111">
        <f t="shared" si="1"/>
        <v>0</v>
      </c>
      <c r="J31" s="108" t="str">
        <f>IF(EINGABEN!C31="","",EINGABEN!C31)</f>
        <v/>
      </c>
      <c r="K31" s="108" t="str">
        <f t="shared" si="2"/>
        <v/>
      </c>
      <c r="L31" s="108" t="str">
        <f t="shared" si="4"/>
        <v/>
      </c>
      <c r="M31" s="111" t="str">
        <f t="shared" si="5"/>
        <v/>
      </c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</row>
    <row r="32" spans="1:33" x14ac:dyDescent="0.55000000000000004">
      <c r="A32" s="135">
        <f>EINGABEN!B32</f>
        <v>1</v>
      </c>
      <c r="B32" s="45">
        <f>EINGABEN!D32</f>
        <v>0</v>
      </c>
      <c r="C32" s="45"/>
      <c r="D32" s="45">
        <f t="shared" si="6"/>
        <v>0</v>
      </c>
      <c r="E32" s="45">
        <f t="shared" si="3"/>
        <v>0</v>
      </c>
      <c r="F32" s="128">
        <f>(C52+C54*D32)</f>
        <v>-87.211871000000002</v>
      </c>
      <c r="G32" s="111">
        <f t="shared" si="0"/>
        <v>0</v>
      </c>
      <c r="H32" s="111">
        <f t="shared" si="1"/>
        <v>0</v>
      </c>
      <c r="I32" s="111">
        <f t="shared" si="1"/>
        <v>0</v>
      </c>
      <c r="J32" s="108" t="str">
        <f>IF(EINGABEN!C32="","",EINGABEN!C32)</f>
        <v/>
      </c>
      <c r="K32" s="108" t="str">
        <f t="shared" si="2"/>
        <v/>
      </c>
      <c r="L32" s="108" t="str">
        <f t="shared" si="4"/>
        <v/>
      </c>
      <c r="M32" s="111" t="str">
        <f t="shared" si="5"/>
        <v/>
      </c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</row>
    <row r="33" spans="1:33" x14ac:dyDescent="0.55000000000000004">
      <c r="A33" s="135">
        <f>EINGABEN!B33</f>
        <v>1</v>
      </c>
      <c r="B33" s="45">
        <f>EINGABEN!D33</f>
        <v>0</v>
      </c>
      <c r="C33" s="45"/>
      <c r="D33" s="45">
        <f t="shared" si="6"/>
        <v>0</v>
      </c>
      <c r="E33" s="45">
        <f t="shared" si="3"/>
        <v>0</v>
      </c>
      <c r="F33" s="128">
        <f>(C52+C54*D33)</f>
        <v>-87.211871000000002</v>
      </c>
      <c r="G33" s="111">
        <f t="shared" si="0"/>
        <v>0</v>
      </c>
      <c r="H33" s="111">
        <f t="shared" si="1"/>
        <v>0</v>
      </c>
      <c r="I33" s="111">
        <f t="shared" si="1"/>
        <v>0</v>
      </c>
      <c r="J33" s="108" t="str">
        <f>IF(EINGABEN!C33="","",EINGABEN!C33)</f>
        <v/>
      </c>
      <c r="K33" s="108" t="str">
        <f t="shared" si="2"/>
        <v/>
      </c>
      <c r="L33" s="108" t="str">
        <f t="shared" si="4"/>
        <v/>
      </c>
      <c r="M33" s="111" t="str">
        <f t="shared" si="5"/>
        <v/>
      </c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</row>
    <row r="34" spans="1:33" x14ac:dyDescent="0.55000000000000004">
      <c r="A34" s="135">
        <f>EINGABEN!B34</f>
        <v>1</v>
      </c>
      <c r="B34" s="45">
        <f>EINGABEN!D34</f>
        <v>0</v>
      </c>
      <c r="C34" s="45"/>
      <c r="D34" s="45">
        <f t="shared" si="6"/>
        <v>0</v>
      </c>
      <c r="E34" s="45">
        <f t="shared" si="3"/>
        <v>0</v>
      </c>
      <c r="F34" s="128">
        <f>(C52+C54*D34)</f>
        <v>-87.211871000000002</v>
      </c>
      <c r="G34" s="111">
        <f t="shared" si="0"/>
        <v>0</v>
      </c>
      <c r="H34" s="111">
        <f t="shared" si="1"/>
        <v>0</v>
      </c>
      <c r="I34" s="111">
        <f t="shared" si="1"/>
        <v>0</v>
      </c>
      <c r="J34" s="108" t="str">
        <f>IF(EINGABEN!C34="","",EINGABEN!C34)</f>
        <v/>
      </c>
      <c r="K34" s="108" t="str">
        <f t="shared" si="2"/>
        <v/>
      </c>
      <c r="L34" s="108" t="str">
        <f t="shared" si="4"/>
        <v/>
      </c>
      <c r="M34" s="111" t="str">
        <f t="shared" si="5"/>
        <v/>
      </c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</row>
    <row r="35" spans="1:33" x14ac:dyDescent="0.55000000000000004">
      <c r="A35" s="135">
        <f>EINGABEN!B35</f>
        <v>1</v>
      </c>
      <c r="B35" s="45">
        <f>EINGABEN!D35</f>
        <v>0</v>
      </c>
      <c r="C35" s="45"/>
      <c r="D35" s="45">
        <f t="shared" si="6"/>
        <v>0</v>
      </c>
      <c r="E35" s="45">
        <f t="shared" si="3"/>
        <v>0</v>
      </c>
      <c r="F35" s="128">
        <f>(C52+C54*D35)</f>
        <v>-87.211871000000002</v>
      </c>
      <c r="G35" s="111">
        <f t="shared" si="0"/>
        <v>0</v>
      </c>
      <c r="H35" s="111">
        <f t="shared" si="1"/>
        <v>0</v>
      </c>
      <c r="I35" s="111">
        <f t="shared" si="1"/>
        <v>0</v>
      </c>
      <c r="J35" s="108" t="str">
        <f>IF(EINGABEN!C35="","",EINGABEN!C35)</f>
        <v/>
      </c>
      <c r="K35" s="108" t="str">
        <f t="shared" si="2"/>
        <v/>
      </c>
      <c r="L35" s="108" t="str">
        <f t="shared" si="4"/>
        <v/>
      </c>
      <c r="M35" s="111" t="str">
        <f t="shared" si="5"/>
        <v/>
      </c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</row>
    <row r="36" spans="1:33" x14ac:dyDescent="0.55000000000000004">
      <c r="A36" s="135">
        <f>EINGABEN!B36</f>
        <v>1</v>
      </c>
      <c r="B36" s="45">
        <f>EINGABEN!D36</f>
        <v>0</v>
      </c>
      <c r="C36" s="45"/>
      <c r="D36" s="45">
        <f t="shared" si="6"/>
        <v>0</v>
      </c>
      <c r="E36" s="45">
        <f t="shared" si="3"/>
        <v>0</v>
      </c>
      <c r="F36" s="128">
        <f>(C52+C54*D36)</f>
        <v>-87.211871000000002</v>
      </c>
      <c r="G36" s="111">
        <f t="shared" si="0"/>
        <v>0</v>
      </c>
      <c r="H36" s="111">
        <f t="shared" si="1"/>
        <v>0</v>
      </c>
      <c r="I36" s="111">
        <f t="shared" si="1"/>
        <v>0</v>
      </c>
      <c r="J36" s="108" t="str">
        <f>IF(EINGABEN!C36="","",EINGABEN!C36)</f>
        <v/>
      </c>
      <c r="K36" s="108" t="str">
        <f t="shared" si="2"/>
        <v/>
      </c>
      <c r="L36" s="108" t="str">
        <f t="shared" si="4"/>
        <v/>
      </c>
      <c r="M36" s="111" t="str">
        <f t="shared" si="5"/>
        <v/>
      </c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</row>
    <row r="37" spans="1:33" x14ac:dyDescent="0.55000000000000004">
      <c r="A37" s="135">
        <f>EINGABEN!B37</f>
        <v>1</v>
      </c>
      <c r="B37" s="45">
        <f>EINGABEN!D37</f>
        <v>0</v>
      </c>
      <c r="C37" s="45"/>
      <c r="D37" s="45">
        <f t="shared" si="6"/>
        <v>0</v>
      </c>
      <c r="E37" s="45">
        <f t="shared" si="3"/>
        <v>0</v>
      </c>
      <c r="F37" s="128">
        <f>(C52+C54*D37)</f>
        <v>-87.211871000000002</v>
      </c>
      <c r="G37" s="111">
        <f t="shared" si="0"/>
        <v>0</v>
      </c>
      <c r="H37" s="111">
        <f t="shared" si="1"/>
        <v>0</v>
      </c>
      <c r="I37" s="111">
        <f t="shared" si="1"/>
        <v>0</v>
      </c>
      <c r="J37" s="108" t="str">
        <f>IF(EINGABEN!C37="","",EINGABEN!C37)</f>
        <v/>
      </c>
      <c r="K37" s="108" t="str">
        <f t="shared" si="2"/>
        <v/>
      </c>
      <c r="L37" s="108" t="str">
        <f t="shared" si="4"/>
        <v/>
      </c>
      <c r="M37" s="111" t="str">
        <f t="shared" si="5"/>
        <v/>
      </c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</row>
    <row r="38" spans="1:33" x14ac:dyDescent="0.55000000000000004">
      <c r="A38" s="135">
        <f>EINGABEN!B38</f>
        <v>1</v>
      </c>
      <c r="B38" s="45">
        <f>EINGABEN!D38</f>
        <v>0</v>
      </c>
      <c r="C38" s="45"/>
      <c r="D38" s="45">
        <f t="shared" si="6"/>
        <v>0</v>
      </c>
      <c r="E38" s="45">
        <f t="shared" si="3"/>
        <v>0</v>
      </c>
      <c r="F38" s="128">
        <f>(C52+C54*D38)</f>
        <v>-87.211871000000002</v>
      </c>
      <c r="G38" s="111">
        <f t="shared" si="0"/>
        <v>0</v>
      </c>
      <c r="H38" s="111">
        <f t="shared" si="1"/>
        <v>0</v>
      </c>
      <c r="I38" s="111">
        <f t="shared" si="1"/>
        <v>0</v>
      </c>
      <c r="J38" s="108" t="str">
        <f>IF(EINGABEN!C38="","",EINGABEN!C38)</f>
        <v/>
      </c>
      <c r="K38" s="108" t="str">
        <f t="shared" si="2"/>
        <v/>
      </c>
      <c r="L38" s="108" t="str">
        <f t="shared" si="4"/>
        <v/>
      </c>
      <c r="M38" s="111" t="str">
        <f t="shared" si="5"/>
        <v/>
      </c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</row>
    <row r="39" spans="1:33" x14ac:dyDescent="0.55000000000000004">
      <c r="A39" s="135">
        <f>EINGABEN!B39</f>
        <v>1</v>
      </c>
      <c r="B39" s="45">
        <f>EINGABEN!D39</f>
        <v>0</v>
      </c>
      <c r="C39" s="45"/>
      <c r="D39" s="45">
        <f t="shared" si="6"/>
        <v>0</v>
      </c>
      <c r="E39" s="45">
        <f t="shared" si="3"/>
        <v>0</v>
      </c>
      <c r="F39" s="128">
        <f>(C52+C54*D39)</f>
        <v>-87.211871000000002</v>
      </c>
      <c r="G39" s="111">
        <f t="shared" si="0"/>
        <v>0</v>
      </c>
      <c r="H39" s="111">
        <f t="shared" si="1"/>
        <v>0</v>
      </c>
      <c r="I39" s="111">
        <f t="shared" si="1"/>
        <v>0</v>
      </c>
      <c r="J39" s="108" t="str">
        <f>IF(EINGABEN!C39="","",EINGABEN!C39)</f>
        <v/>
      </c>
      <c r="K39" s="108" t="str">
        <f t="shared" si="2"/>
        <v/>
      </c>
      <c r="L39" s="108" t="str">
        <f t="shared" si="4"/>
        <v/>
      </c>
      <c r="M39" s="111" t="str">
        <f t="shared" si="5"/>
        <v/>
      </c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</row>
    <row r="40" spans="1:33" x14ac:dyDescent="0.55000000000000004">
      <c r="A40" s="135">
        <f>EINGABEN!B40</f>
        <v>1</v>
      </c>
      <c r="B40" s="45">
        <f>EINGABEN!D40</f>
        <v>0</v>
      </c>
      <c r="C40" s="45"/>
      <c r="D40" s="45">
        <f t="shared" si="6"/>
        <v>0</v>
      </c>
      <c r="E40" s="45">
        <f t="shared" si="3"/>
        <v>0</v>
      </c>
      <c r="F40" s="128">
        <f>(C52+C54*D40)</f>
        <v>-87.211871000000002</v>
      </c>
      <c r="G40" s="111">
        <f t="shared" si="0"/>
        <v>0</v>
      </c>
      <c r="H40" s="111">
        <f t="shared" si="1"/>
        <v>0</v>
      </c>
      <c r="I40" s="111">
        <f t="shared" si="1"/>
        <v>0</v>
      </c>
      <c r="J40" s="108" t="str">
        <f>IF(EINGABEN!C40="","",EINGABEN!C40)</f>
        <v/>
      </c>
      <c r="K40" s="108" t="str">
        <f t="shared" si="2"/>
        <v/>
      </c>
      <c r="L40" s="108" t="str">
        <f t="shared" si="4"/>
        <v/>
      </c>
      <c r="M40" s="111" t="str">
        <f t="shared" si="5"/>
        <v/>
      </c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</row>
    <row r="41" spans="1:33" x14ac:dyDescent="0.55000000000000004">
      <c r="A41" s="135">
        <f>EINGABEN!B41</f>
        <v>1</v>
      </c>
      <c r="B41" s="45">
        <f>EINGABEN!D41</f>
        <v>0</v>
      </c>
      <c r="C41" s="45"/>
      <c r="D41" s="45">
        <f t="shared" si="6"/>
        <v>0</v>
      </c>
      <c r="E41" s="45">
        <f t="shared" si="3"/>
        <v>0</v>
      </c>
      <c r="F41" s="128">
        <f>(C52+C54*D41)</f>
        <v>-87.211871000000002</v>
      </c>
      <c r="G41" s="111">
        <f t="shared" si="0"/>
        <v>0</v>
      </c>
      <c r="H41" s="111">
        <f t="shared" si="1"/>
        <v>0</v>
      </c>
      <c r="I41" s="111">
        <f t="shared" si="1"/>
        <v>0</v>
      </c>
      <c r="J41" s="108" t="str">
        <f>IF(EINGABEN!C41="","",EINGABEN!C41)</f>
        <v/>
      </c>
      <c r="K41" s="108" t="str">
        <f t="shared" si="2"/>
        <v/>
      </c>
      <c r="L41" s="108" t="str">
        <f t="shared" si="4"/>
        <v/>
      </c>
      <c r="M41" s="111" t="str">
        <f t="shared" si="5"/>
        <v/>
      </c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</row>
    <row r="42" spans="1:33" x14ac:dyDescent="0.55000000000000004">
      <c r="A42" s="135">
        <f>EINGABEN!B42</f>
        <v>1</v>
      </c>
      <c r="B42" s="45">
        <f>EINGABEN!D42</f>
        <v>0</v>
      </c>
      <c r="C42" s="45"/>
      <c r="D42" s="45">
        <f t="shared" si="6"/>
        <v>0</v>
      </c>
      <c r="E42" s="45">
        <f t="shared" si="3"/>
        <v>0</v>
      </c>
      <c r="F42" s="128">
        <f>(C52+C54*D42)</f>
        <v>-87.211871000000002</v>
      </c>
      <c r="G42" s="111">
        <f t="shared" si="0"/>
        <v>0</v>
      </c>
      <c r="H42" s="111">
        <f t="shared" si="1"/>
        <v>0</v>
      </c>
      <c r="I42" s="111">
        <f t="shared" si="1"/>
        <v>0</v>
      </c>
      <c r="J42" s="108" t="str">
        <f>IF(EINGABEN!C42="","",EINGABEN!C42)</f>
        <v/>
      </c>
      <c r="K42" s="108" t="str">
        <f t="shared" si="2"/>
        <v/>
      </c>
      <c r="L42" s="108" t="str">
        <f t="shared" si="4"/>
        <v/>
      </c>
      <c r="M42" s="111" t="str">
        <f t="shared" si="5"/>
        <v/>
      </c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</row>
    <row r="43" spans="1:33" x14ac:dyDescent="0.55000000000000004">
      <c r="A43" s="135">
        <f>EINGABEN!B43</f>
        <v>1</v>
      </c>
      <c r="B43" s="45">
        <f>EINGABEN!D43</f>
        <v>0</v>
      </c>
      <c r="C43" s="45"/>
      <c r="D43" s="45">
        <f t="shared" si="6"/>
        <v>0</v>
      </c>
      <c r="E43" s="45">
        <f t="shared" si="3"/>
        <v>0</v>
      </c>
      <c r="F43" s="128">
        <f>(C52+C54*D43)</f>
        <v>-87.211871000000002</v>
      </c>
      <c r="G43" s="111">
        <f t="shared" si="0"/>
        <v>0</v>
      </c>
      <c r="H43" s="111">
        <f t="shared" si="1"/>
        <v>0</v>
      </c>
      <c r="I43" s="111">
        <f t="shared" si="1"/>
        <v>0</v>
      </c>
      <c r="J43" s="108" t="str">
        <f>IF(EINGABEN!C43="","",EINGABEN!C43)</f>
        <v/>
      </c>
      <c r="K43" s="108" t="str">
        <f t="shared" si="2"/>
        <v/>
      </c>
      <c r="L43" s="108" t="str">
        <f t="shared" si="4"/>
        <v/>
      </c>
      <c r="M43" s="111" t="str">
        <f t="shared" si="5"/>
        <v/>
      </c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</row>
    <row r="44" spans="1:33" x14ac:dyDescent="0.55000000000000004">
      <c r="A44" s="135">
        <f>EINGABEN!B44</f>
        <v>1</v>
      </c>
      <c r="B44" s="45">
        <f>EINGABEN!D44</f>
        <v>0</v>
      </c>
      <c r="C44" s="45"/>
      <c r="D44" s="45">
        <f t="shared" si="6"/>
        <v>0</v>
      </c>
      <c r="E44" s="45">
        <f t="shared" si="3"/>
        <v>0</v>
      </c>
      <c r="F44" s="128">
        <f>(C52+C54*D44)</f>
        <v>-87.211871000000002</v>
      </c>
      <c r="G44" s="111">
        <f t="shared" si="0"/>
        <v>0</v>
      </c>
      <c r="H44" s="111">
        <f t="shared" si="1"/>
        <v>0</v>
      </c>
      <c r="I44" s="111">
        <f t="shared" si="1"/>
        <v>0</v>
      </c>
      <c r="J44" s="108" t="str">
        <f>IF(EINGABEN!C44="","",EINGABEN!C44)</f>
        <v/>
      </c>
      <c r="K44" s="108" t="str">
        <f t="shared" si="2"/>
        <v/>
      </c>
      <c r="L44" s="108" t="str">
        <f t="shared" si="4"/>
        <v/>
      </c>
      <c r="M44" s="111" t="str">
        <f t="shared" si="5"/>
        <v/>
      </c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</row>
    <row r="45" spans="1:33" ht="14.7" thickBot="1" x14ac:dyDescent="0.6">
      <c r="A45" s="149">
        <f>EINGABEN!B45</f>
        <v>1</v>
      </c>
      <c r="B45" s="141">
        <f>EINGABEN!D45</f>
        <v>0</v>
      </c>
      <c r="C45" s="141"/>
      <c r="D45" s="141">
        <f t="shared" si="6"/>
        <v>0</v>
      </c>
      <c r="E45" s="141">
        <f t="shared" si="3"/>
        <v>0</v>
      </c>
      <c r="F45" s="150">
        <f>(C52+C54*D45)</f>
        <v>-87.211871000000002</v>
      </c>
      <c r="G45" s="111">
        <f t="shared" si="0"/>
        <v>0</v>
      </c>
      <c r="H45" s="111">
        <f t="shared" si="1"/>
        <v>0</v>
      </c>
      <c r="I45" s="111">
        <f t="shared" si="1"/>
        <v>0</v>
      </c>
      <c r="J45" s="108" t="str">
        <f>IF(EINGABEN!C45="","",EINGABEN!C45)</f>
        <v/>
      </c>
      <c r="K45" s="108"/>
      <c r="L45" s="108" t="str">
        <f t="shared" si="4"/>
        <v/>
      </c>
      <c r="M45" s="111" t="str">
        <f t="shared" si="5"/>
        <v/>
      </c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</row>
    <row r="46" spans="1:33" ht="14.7" thickTop="1" x14ac:dyDescent="0.55000000000000004">
      <c r="A46" s="118" t="s">
        <v>44</v>
      </c>
      <c r="B46" s="119"/>
      <c r="C46" s="119"/>
      <c r="D46" s="119"/>
      <c r="E46" s="119"/>
      <c r="F46" s="116"/>
      <c r="G46" s="108"/>
      <c r="H46" s="108"/>
      <c r="I46" s="108"/>
      <c r="J46" s="108"/>
      <c r="K46" s="108"/>
      <c r="L46" s="120" t="s">
        <v>114</v>
      </c>
      <c r="M46" s="162">
        <f>_xlfn.STDEV.S((M6:M45))</f>
        <v>18.593523403370437</v>
      </c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</row>
    <row r="47" spans="1:33" x14ac:dyDescent="0.55000000000000004">
      <c r="A47" s="121" t="s">
        <v>40</v>
      </c>
      <c r="B47" s="46" t="s">
        <v>45</v>
      </c>
      <c r="F47" s="41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</row>
    <row r="48" spans="1:33" x14ac:dyDescent="0.55000000000000004">
      <c r="A48" s="121" t="s">
        <v>41</v>
      </c>
      <c r="B48" s="192" t="s">
        <v>102</v>
      </c>
      <c r="C48" s="192"/>
      <c r="D48" s="192"/>
      <c r="E48" s="192"/>
      <c r="F48" s="41"/>
      <c r="G48" s="108"/>
      <c r="H48" s="108"/>
      <c r="I48" s="108"/>
      <c r="J48" s="108"/>
      <c r="K48" s="120" t="s">
        <v>115</v>
      </c>
      <c r="L48" s="162">
        <f>AVERAGE(L6:L45)</f>
        <v>82.2751961074039</v>
      </c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</row>
    <row r="49" spans="1:33" ht="14.7" thickBot="1" x14ac:dyDescent="0.6">
      <c r="A49" s="122" t="s">
        <v>39</v>
      </c>
      <c r="B49" s="123"/>
      <c r="C49" s="123"/>
      <c r="D49" s="123"/>
      <c r="E49" s="123"/>
      <c r="F49" s="124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</row>
    <row r="50" spans="1:33" ht="14.7" thickTop="1" x14ac:dyDescent="0.55000000000000004">
      <c r="A50" s="118"/>
      <c r="B50" s="119"/>
      <c r="C50" s="119"/>
      <c r="D50" s="119"/>
      <c r="E50" s="119"/>
      <c r="F50" s="116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</row>
    <row r="51" spans="1:33" x14ac:dyDescent="0.55000000000000004">
      <c r="A51" s="121"/>
      <c r="F51" s="41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</row>
    <row r="52" spans="1:33" x14ac:dyDescent="0.55000000000000004">
      <c r="A52" s="49" t="s">
        <v>11</v>
      </c>
      <c r="B52" s="50"/>
      <c r="C52" s="130">
        <f>IF(MIN(EINGABEN!C6:'EINGABEN'!C45)&lt;1,"keine Lösung",IF(D59=0,0,ROUND(((E4-C54*D4)/C4),6)))</f>
        <v>-87.211871000000002</v>
      </c>
      <c r="F52" s="41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</row>
    <row r="53" spans="1:33" x14ac:dyDescent="0.55000000000000004">
      <c r="A53" s="49"/>
      <c r="B53" s="50"/>
      <c r="C53" s="50"/>
      <c r="F53" s="41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</row>
    <row r="54" spans="1:33" x14ac:dyDescent="0.55000000000000004">
      <c r="A54" s="49" t="s">
        <v>12</v>
      </c>
      <c r="B54" s="50"/>
      <c r="C54" s="130">
        <f>IF(MIN(EINGABEN!C6:'EINGABEN'!C45)&lt;1,"keine Lösung",IF(D59=0,0,ROUND(((C4*G4-D4*E4)/(C4*H4-D4^2)),6)))</f>
        <v>92.252420000000001</v>
      </c>
      <c r="F54" s="41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</row>
    <row r="55" spans="1:33" x14ac:dyDescent="0.55000000000000004">
      <c r="A55" s="49"/>
      <c r="B55" s="50"/>
      <c r="C55" s="50"/>
      <c r="F55" s="41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</row>
    <row r="56" spans="1:33" x14ac:dyDescent="0.55000000000000004">
      <c r="A56" s="49" t="s">
        <v>13</v>
      </c>
      <c r="B56" s="50"/>
      <c r="C56" s="130">
        <f>IF(MIN(EINGABEN!C6:'EINGABEN'!C45)&lt;1,"keine Lösung",IF(D59=0,0,IF(D58/D59&gt;1,1,ROUND(ABS(D58/D59),6))))</f>
        <v>0.87385900000000005</v>
      </c>
      <c r="F56" s="41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</row>
    <row r="57" spans="1:33" ht="14.7" thickBot="1" x14ac:dyDescent="0.6">
      <c r="A57" s="121"/>
      <c r="F57" s="124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</row>
    <row r="58" spans="1:33" ht="14.7" thickTop="1" x14ac:dyDescent="0.55000000000000004">
      <c r="A58" s="151" t="s">
        <v>14</v>
      </c>
      <c r="B58" s="152"/>
      <c r="C58" s="153" t="s">
        <v>19</v>
      </c>
      <c r="D58" s="153">
        <f>(C4*G4-(D4*E4))</f>
        <v>4908.0008155451815</v>
      </c>
      <c r="E58" s="154" t="s">
        <v>70</v>
      </c>
      <c r="F58" s="41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</row>
    <row r="59" spans="1:33" x14ac:dyDescent="0.55000000000000004">
      <c r="A59" s="121"/>
      <c r="C59" s="155" t="s">
        <v>20</v>
      </c>
      <c r="D59" s="155">
        <f>((C4*H4-(D4)^2)*(C4*I4-(E4)^2))^0.5</f>
        <v>5616.4650354705154</v>
      </c>
      <c r="E59" s="134" t="s">
        <v>70</v>
      </c>
      <c r="F59" s="41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</row>
    <row r="60" spans="1:33" x14ac:dyDescent="0.55000000000000004">
      <c r="A60" s="121"/>
      <c r="C60" s="187" t="s">
        <v>109</v>
      </c>
      <c r="D60" s="188"/>
      <c r="E60" s="136">
        <f>IF(EINGABEN!D46&lt;10,"Anzahl zu klein",ROUND((E61*(1+E64/100)),2))</f>
        <v>246.11</v>
      </c>
      <c r="F60" s="41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</row>
    <row r="61" spans="1:33" x14ac:dyDescent="0.55000000000000004">
      <c r="A61" s="26" t="s">
        <v>15</v>
      </c>
      <c r="B61" s="103">
        <v>16</v>
      </c>
      <c r="C61" s="50" t="s">
        <v>16</v>
      </c>
      <c r="D61" s="50" t="s">
        <v>71</v>
      </c>
      <c r="E61" s="138">
        <f>IF(MIN(EINGABEN!C6:'EINGABEN'!C45)&lt;1,"keine Lösung",IF(C56=0,0,ROUND((C52+C54*(LN(B61+0.00001))),2)))</f>
        <v>168.57</v>
      </c>
      <c r="F61" s="41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</row>
    <row r="62" spans="1:33" x14ac:dyDescent="0.55000000000000004">
      <c r="A62" s="139" t="s">
        <v>62</v>
      </c>
      <c r="B62" s="45" t="s">
        <v>123</v>
      </c>
      <c r="C62" s="187" t="s">
        <v>110</v>
      </c>
      <c r="D62" s="188"/>
      <c r="E62" s="136">
        <f>IF(EINGABEN!D46&lt;10,"Anzahl zu klein",ROUND((E61*(1-E64/100)),2))</f>
        <v>91.03</v>
      </c>
      <c r="F62" s="41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</row>
    <row r="63" spans="1:33" x14ac:dyDescent="0.55000000000000004">
      <c r="A63" s="26" t="s">
        <v>17</v>
      </c>
      <c r="B63" s="143">
        <v>168.57</v>
      </c>
      <c r="C63" s="50" t="s">
        <v>16</v>
      </c>
      <c r="D63" s="50" t="s">
        <v>69</v>
      </c>
      <c r="E63" s="138">
        <f>IF(MIN(EINGABEN!C6:'EINGABEN'!C45)&lt;1,"keine Lösung",IF(C56=0,0,ROUND((2.71828183^(((B63-C52)/C54))),2)))</f>
        <v>16</v>
      </c>
      <c r="F63" s="41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</row>
    <row r="64" spans="1:33" ht="14.7" thickBot="1" x14ac:dyDescent="0.6">
      <c r="A64" s="140" t="s">
        <v>64</v>
      </c>
      <c r="B64" s="141" t="s">
        <v>63</v>
      </c>
      <c r="C64" s="189" t="s">
        <v>117</v>
      </c>
      <c r="D64" s="189"/>
      <c r="E64" s="142">
        <f>IF(EINGABEN!D46&lt;10,"Anzahl zu klein",ROUND((((2.868009*((LN((EINGABEN!D46)^0.5)))^-2.421118)*M46)/L48)*100,0))</f>
        <v>46</v>
      </c>
      <c r="F64" s="124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</row>
    <row r="65" spans="2:33" ht="14.7" thickTop="1" x14ac:dyDescent="0.55000000000000004"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</row>
    <row r="66" spans="2:33" x14ac:dyDescent="0.55000000000000004"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</row>
    <row r="67" spans="2:33" x14ac:dyDescent="0.55000000000000004"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</row>
    <row r="68" spans="2:33" x14ac:dyDescent="0.55000000000000004">
      <c r="B68" s="45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</row>
    <row r="69" spans="2:33" x14ac:dyDescent="0.55000000000000004"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</row>
    <row r="70" spans="2:33" x14ac:dyDescent="0.55000000000000004"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</row>
    <row r="71" spans="2:33" x14ac:dyDescent="0.55000000000000004"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</row>
    <row r="72" spans="2:33" x14ac:dyDescent="0.55000000000000004"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</row>
    <row r="73" spans="2:33" x14ac:dyDescent="0.55000000000000004"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</row>
    <row r="74" spans="2:33" x14ac:dyDescent="0.55000000000000004"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</row>
    <row r="75" spans="2:33" x14ac:dyDescent="0.55000000000000004"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</row>
    <row r="76" spans="2:33" x14ac:dyDescent="0.55000000000000004"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</row>
    <row r="77" spans="2:33" x14ac:dyDescent="0.55000000000000004"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</row>
    <row r="78" spans="2:33" x14ac:dyDescent="0.55000000000000004"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</row>
    <row r="79" spans="2:33" x14ac:dyDescent="0.55000000000000004"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</row>
    <row r="80" spans="2:33" x14ac:dyDescent="0.55000000000000004"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</row>
    <row r="81" spans="7:33" x14ac:dyDescent="0.55000000000000004"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</row>
    <row r="82" spans="7:33" x14ac:dyDescent="0.55000000000000004"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</row>
    <row r="83" spans="7:33" x14ac:dyDescent="0.55000000000000004"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</row>
    <row r="84" spans="7:33" x14ac:dyDescent="0.55000000000000004"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</row>
    <row r="85" spans="7:33" x14ac:dyDescent="0.55000000000000004"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</row>
    <row r="86" spans="7:33" x14ac:dyDescent="0.55000000000000004"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</row>
    <row r="87" spans="7:33" x14ac:dyDescent="0.55000000000000004"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</row>
    <row r="88" spans="7:33" x14ac:dyDescent="0.55000000000000004"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</row>
    <row r="89" spans="7:33" x14ac:dyDescent="0.55000000000000004"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</row>
    <row r="90" spans="7:33" x14ac:dyDescent="0.55000000000000004"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</row>
    <row r="91" spans="7:33" x14ac:dyDescent="0.55000000000000004"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</row>
    <row r="92" spans="7:33" x14ac:dyDescent="0.55000000000000004"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</row>
    <row r="93" spans="7:33" x14ac:dyDescent="0.55000000000000004"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</row>
    <row r="94" spans="7:33" x14ac:dyDescent="0.55000000000000004"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</row>
    <row r="95" spans="7:33" x14ac:dyDescent="0.55000000000000004"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</row>
    <row r="96" spans="7:33" x14ac:dyDescent="0.55000000000000004"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</row>
    <row r="97" spans="7:33" x14ac:dyDescent="0.55000000000000004"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</row>
    <row r="98" spans="7:33" x14ac:dyDescent="0.55000000000000004"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</row>
    <row r="99" spans="7:33" x14ac:dyDescent="0.55000000000000004"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</row>
    <row r="100" spans="7:33" x14ac:dyDescent="0.55000000000000004"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</row>
    <row r="101" spans="7:33" x14ac:dyDescent="0.55000000000000004"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</row>
    <row r="102" spans="7:33" x14ac:dyDescent="0.55000000000000004"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</row>
    <row r="103" spans="7:33" x14ac:dyDescent="0.55000000000000004"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</row>
    <row r="104" spans="7:33" x14ac:dyDescent="0.55000000000000004"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</row>
    <row r="105" spans="7:33" x14ac:dyDescent="0.55000000000000004"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</row>
    <row r="106" spans="7:33" x14ac:dyDescent="0.55000000000000004"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</row>
    <row r="107" spans="7:33" x14ac:dyDescent="0.55000000000000004"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</row>
    <row r="108" spans="7:33" x14ac:dyDescent="0.55000000000000004"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</row>
    <row r="109" spans="7:33" x14ac:dyDescent="0.55000000000000004"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</row>
    <row r="110" spans="7:33" x14ac:dyDescent="0.55000000000000004"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</row>
    <row r="111" spans="7:33" x14ac:dyDescent="0.55000000000000004"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</row>
    <row r="112" spans="7:33" x14ac:dyDescent="0.55000000000000004"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</row>
    <row r="113" spans="7:33" x14ac:dyDescent="0.55000000000000004"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</row>
    <row r="114" spans="7:33" x14ac:dyDescent="0.55000000000000004"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</row>
    <row r="115" spans="7:33" x14ac:dyDescent="0.55000000000000004"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</row>
    <row r="116" spans="7:33" x14ac:dyDescent="0.55000000000000004"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</row>
    <row r="117" spans="7:33" x14ac:dyDescent="0.55000000000000004"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</row>
    <row r="118" spans="7:33" x14ac:dyDescent="0.55000000000000004"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</row>
    <row r="119" spans="7:33" x14ac:dyDescent="0.55000000000000004"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</row>
    <row r="120" spans="7:33" x14ac:dyDescent="0.55000000000000004"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</row>
    <row r="121" spans="7:33" x14ac:dyDescent="0.55000000000000004"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</row>
    <row r="122" spans="7:33" x14ac:dyDescent="0.55000000000000004"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</row>
    <row r="123" spans="7:33" x14ac:dyDescent="0.55000000000000004"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</row>
    <row r="124" spans="7:33" x14ac:dyDescent="0.55000000000000004"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</row>
    <row r="125" spans="7:33" x14ac:dyDescent="0.55000000000000004"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</row>
    <row r="126" spans="7:33" x14ac:dyDescent="0.55000000000000004"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</row>
    <row r="127" spans="7:33" x14ac:dyDescent="0.55000000000000004"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</row>
    <row r="128" spans="7:33" x14ac:dyDescent="0.55000000000000004"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</row>
    <row r="129" spans="7:33" x14ac:dyDescent="0.55000000000000004"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</row>
    <row r="130" spans="7:33" x14ac:dyDescent="0.55000000000000004"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</row>
    <row r="131" spans="7:33" x14ac:dyDescent="0.55000000000000004"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</row>
    <row r="132" spans="7:33" x14ac:dyDescent="0.55000000000000004"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</row>
    <row r="133" spans="7:33" x14ac:dyDescent="0.55000000000000004"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</row>
    <row r="134" spans="7:33" x14ac:dyDescent="0.55000000000000004"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</row>
    <row r="135" spans="7:33" x14ac:dyDescent="0.55000000000000004"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</row>
    <row r="136" spans="7:33" x14ac:dyDescent="0.55000000000000004"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</row>
    <row r="137" spans="7:33" x14ac:dyDescent="0.55000000000000004"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</row>
    <row r="138" spans="7:33" x14ac:dyDescent="0.55000000000000004"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</row>
    <row r="139" spans="7:33" x14ac:dyDescent="0.55000000000000004"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</row>
    <row r="140" spans="7:33" x14ac:dyDescent="0.55000000000000004"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</row>
    <row r="141" spans="7:33" x14ac:dyDescent="0.55000000000000004"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</row>
    <row r="142" spans="7:33" x14ac:dyDescent="0.55000000000000004"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</row>
    <row r="143" spans="7:33" x14ac:dyDescent="0.55000000000000004"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</row>
    <row r="144" spans="7:33" x14ac:dyDescent="0.55000000000000004"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</row>
    <row r="145" spans="7:33" x14ac:dyDescent="0.55000000000000004"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</row>
    <row r="146" spans="7:33" x14ac:dyDescent="0.55000000000000004"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</row>
    <row r="147" spans="7:33" x14ac:dyDescent="0.55000000000000004"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</row>
    <row r="148" spans="7:33" x14ac:dyDescent="0.55000000000000004"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</row>
    <row r="149" spans="7:33" x14ac:dyDescent="0.55000000000000004"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</row>
    <row r="150" spans="7:33" x14ac:dyDescent="0.55000000000000004"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</row>
    <row r="151" spans="7:33" x14ac:dyDescent="0.55000000000000004"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</row>
    <row r="152" spans="7:33" x14ac:dyDescent="0.55000000000000004"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08"/>
    </row>
    <row r="153" spans="7:33" x14ac:dyDescent="0.55000000000000004"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</row>
    <row r="154" spans="7:33" x14ac:dyDescent="0.55000000000000004"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</row>
    <row r="155" spans="7:33" x14ac:dyDescent="0.55000000000000004"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</row>
    <row r="156" spans="7:33" x14ac:dyDescent="0.55000000000000004"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</row>
    <row r="157" spans="7:33" x14ac:dyDescent="0.55000000000000004"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</row>
    <row r="158" spans="7:33" x14ac:dyDescent="0.55000000000000004"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</row>
    <row r="159" spans="7:33" x14ac:dyDescent="0.55000000000000004"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</row>
    <row r="160" spans="7:33" x14ac:dyDescent="0.55000000000000004"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</row>
    <row r="161" spans="7:33" x14ac:dyDescent="0.55000000000000004"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</row>
    <row r="162" spans="7:33" x14ac:dyDescent="0.55000000000000004"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</row>
    <row r="163" spans="7:33" x14ac:dyDescent="0.55000000000000004"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</row>
    <row r="164" spans="7:33" x14ac:dyDescent="0.55000000000000004"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</row>
    <row r="165" spans="7:33" x14ac:dyDescent="0.55000000000000004"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</row>
    <row r="166" spans="7:33" x14ac:dyDescent="0.55000000000000004"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</row>
    <row r="167" spans="7:33" x14ac:dyDescent="0.55000000000000004"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</row>
    <row r="168" spans="7:33" x14ac:dyDescent="0.55000000000000004"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</row>
    <row r="169" spans="7:33" x14ac:dyDescent="0.55000000000000004"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</row>
    <row r="170" spans="7:33" x14ac:dyDescent="0.55000000000000004"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</row>
    <row r="171" spans="7:33" x14ac:dyDescent="0.55000000000000004"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</row>
    <row r="172" spans="7:33" x14ac:dyDescent="0.55000000000000004"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</row>
    <row r="173" spans="7:33" x14ac:dyDescent="0.55000000000000004"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</row>
    <row r="174" spans="7:33" x14ac:dyDescent="0.55000000000000004"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</row>
    <row r="175" spans="7:33" x14ac:dyDescent="0.55000000000000004"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</row>
    <row r="176" spans="7:33" x14ac:dyDescent="0.55000000000000004"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</row>
    <row r="177" spans="7:33" x14ac:dyDescent="0.55000000000000004"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8"/>
      <c r="AD177" s="108"/>
      <c r="AE177" s="108"/>
      <c r="AF177" s="108"/>
      <c r="AG177" s="108"/>
    </row>
    <row r="178" spans="7:33" x14ac:dyDescent="0.55000000000000004"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8"/>
      <c r="AD178" s="108"/>
      <c r="AE178" s="108"/>
      <c r="AF178" s="108"/>
      <c r="AG178" s="108"/>
    </row>
    <row r="179" spans="7:33" x14ac:dyDescent="0.55000000000000004"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8"/>
      <c r="AD179" s="108"/>
      <c r="AE179" s="108"/>
      <c r="AF179" s="108"/>
      <c r="AG179" s="108"/>
    </row>
    <row r="180" spans="7:33" x14ac:dyDescent="0.55000000000000004"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8"/>
      <c r="AD180" s="108"/>
      <c r="AE180" s="108"/>
      <c r="AF180" s="108"/>
      <c r="AG180" s="108"/>
    </row>
    <row r="181" spans="7:33" x14ac:dyDescent="0.55000000000000004"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8"/>
      <c r="AD181" s="108"/>
      <c r="AE181" s="108"/>
      <c r="AF181" s="108"/>
      <c r="AG181" s="108"/>
    </row>
    <row r="182" spans="7:33" x14ac:dyDescent="0.55000000000000004"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</row>
    <row r="183" spans="7:33" x14ac:dyDescent="0.55000000000000004"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08"/>
      <c r="AE183" s="108"/>
      <c r="AF183" s="108"/>
      <c r="AG183" s="108"/>
    </row>
    <row r="184" spans="7:33" x14ac:dyDescent="0.55000000000000004"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D184" s="108"/>
      <c r="AE184" s="108"/>
      <c r="AF184" s="108"/>
      <c r="AG184" s="108"/>
    </row>
    <row r="185" spans="7:33" x14ac:dyDescent="0.55000000000000004"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8"/>
      <c r="AD185" s="108"/>
      <c r="AE185" s="108"/>
      <c r="AF185" s="108"/>
      <c r="AG185" s="108"/>
    </row>
    <row r="186" spans="7:33" x14ac:dyDescent="0.55000000000000004"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8"/>
      <c r="AD186" s="108"/>
      <c r="AE186" s="108"/>
      <c r="AF186" s="108"/>
      <c r="AG186" s="108"/>
    </row>
    <row r="187" spans="7:33" x14ac:dyDescent="0.55000000000000004"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/>
      <c r="AF187" s="108"/>
      <c r="AG187" s="108"/>
    </row>
    <row r="188" spans="7:33" x14ac:dyDescent="0.55000000000000004"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8"/>
      <c r="AD188" s="108"/>
      <c r="AE188" s="108"/>
      <c r="AF188" s="108"/>
      <c r="AG188" s="108"/>
    </row>
    <row r="189" spans="7:33" x14ac:dyDescent="0.55000000000000004"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8"/>
      <c r="AD189" s="108"/>
      <c r="AE189" s="108"/>
      <c r="AF189" s="108"/>
      <c r="AG189" s="108"/>
    </row>
    <row r="190" spans="7:33" x14ac:dyDescent="0.55000000000000004"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8"/>
      <c r="AD190" s="108"/>
      <c r="AE190" s="108"/>
      <c r="AF190" s="108"/>
      <c r="AG190" s="108"/>
    </row>
    <row r="191" spans="7:33" x14ac:dyDescent="0.55000000000000004"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8"/>
      <c r="AD191" s="108"/>
      <c r="AE191" s="108"/>
      <c r="AF191" s="108"/>
      <c r="AG191" s="108"/>
    </row>
    <row r="192" spans="7:33" x14ac:dyDescent="0.55000000000000004"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08"/>
    </row>
    <row r="193" spans="7:33" x14ac:dyDescent="0.55000000000000004"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</row>
    <row r="194" spans="7:33" x14ac:dyDescent="0.55000000000000004"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</row>
    <row r="195" spans="7:33" x14ac:dyDescent="0.55000000000000004"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</row>
    <row r="196" spans="7:33" x14ac:dyDescent="0.55000000000000004"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</row>
    <row r="197" spans="7:33" x14ac:dyDescent="0.55000000000000004"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  <c r="AB197" s="108"/>
      <c r="AC197" s="108"/>
      <c r="AD197" s="108"/>
      <c r="AE197" s="108"/>
      <c r="AF197" s="108"/>
      <c r="AG197" s="108"/>
    </row>
    <row r="198" spans="7:33" x14ac:dyDescent="0.55000000000000004"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  <c r="AB198" s="108"/>
      <c r="AC198" s="108"/>
      <c r="AD198" s="108"/>
      <c r="AE198" s="108"/>
      <c r="AF198" s="108"/>
      <c r="AG198" s="108"/>
    </row>
    <row r="199" spans="7:33" x14ac:dyDescent="0.55000000000000004"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  <c r="AB199" s="108"/>
      <c r="AC199" s="108"/>
      <c r="AD199" s="108"/>
      <c r="AE199" s="108"/>
      <c r="AF199" s="108"/>
      <c r="AG199" s="108"/>
    </row>
    <row r="200" spans="7:33" x14ac:dyDescent="0.55000000000000004"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  <c r="AB200" s="108"/>
      <c r="AC200" s="108"/>
      <c r="AD200" s="108"/>
      <c r="AE200" s="108"/>
      <c r="AF200" s="108"/>
      <c r="AG200" s="108"/>
    </row>
    <row r="201" spans="7:33" x14ac:dyDescent="0.55000000000000004"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  <c r="AB201" s="108"/>
      <c r="AC201" s="108"/>
      <c r="AD201" s="108"/>
      <c r="AE201" s="108"/>
      <c r="AF201" s="108"/>
      <c r="AG201" s="108"/>
    </row>
    <row r="202" spans="7:33" x14ac:dyDescent="0.55000000000000004"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  <c r="AB202" s="108"/>
      <c r="AC202" s="108"/>
      <c r="AD202" s="108"/>
      <c r="AE202" s="108"/>
      <c r="AF202" s="108"/>
      <c r="AG202" s="108"/>
    </row>
    <row r="203" spans="7:33" x14ac:dyDescent="0.55000000000000004"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  <c r="AB203" s="108"/>
      <c r="AC203" s="108"/>
      <c r="AD203" s="108"/>
      <c r="AE203" s="108"/>
      <c r="AF203" s="108"/>
      <c r="AG203" s="108"/>
    </row>
    <row r="204" spans="7:33" x14ac:dyDescent="0.55000000000000004"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</row>
    <row r="205" spans="7:33" x14ac:dyDescent="0.55000000000000004"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  <c r="AB205" s="108"/>
      <c r="AC205" s="108"/>
      <c r="AD205" s="108"/>
      <c r="AE205" s="108"/>
      <c r="AF205" s="108"/>
      <c r="AG205" s="108"/>
    </row>
    <row r="206" spans="7:33" x14ac:dyDescent="0.55000000000000004"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  <c r="AB206" s="108"/>
      <c r="AC206" s="108"/>
      <c r="AD206" s="108"/>
      <c r="AE206" s="108"/>
      <c r="AF206" s="108"/>
      <c r="AG206" s="108"/>
    </row>
    <row r="207" spans="7:33" x14ac:dyDescent="0.55000000000000004"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  <c r="Z207" s="108"/>
      <c r="AA207" s="108"/>
      <c r="AB207" s="108"/>
      <c r="AC207" s="108"/>
      <c r="AD207" s="108"/>
      <c r="AE207" s="108"/>
      <c r="AF207" s="108"/>
      <c r="AG207" s="108"/>
    </row>
    <row r="208" spans="7:33" x14ac:dyDescent="0.55000000000000004"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  <c r="Z208" s="108"/>
      <c r="AA208" s="108"/>
      <c r="AB208" s="108"/>
      <c r="AC208" s="108"/>
      <c r="AD208" s="108"/>
      <c r="AE208" s="108"/>
      <c r="AF208" s="108"/>
      <c r="AG208" s="108"/>
    </row>
    <row r="209" spans="7:33" x14ac:dyDescent="0.55000000000000004"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  <c r="Z209" s="108"/>
      <c r="AA209" s="108"/>
      <c r="AB209" s="108"/>
      <c r="AC209" s="108"/>
      <c r="AD209" s="108"/>
      <c r="AE209" s="108"/>
      <c r="AF209" s="108"/>
      <c r="AG209" s="108"/>
    </row>
    <row r="210" spans="7:33" x14ac:dyDescent="0.55000000000000004"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  <c r="Z210" s="108"/>
      <c r="AA210" s="108"/>
      <c r="AB210" s="108"/>
      <c r="AC210" s="108"/>
      <c r="AD210" s="108"/>
      <c r="AE210" s="108"/>
      <c r="AF210" s="108"/>
      <c r="AG210" s="108"/>
    </row>
    <row r="211" spans="7:33" x14ac:dyDescent="0.55000000000000004"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  <c r="Z211" s="108"/>
      <c r="AA211" s="108"/>
      <c r="AB211" s="108"/>
      <c r="AC211" s="108"/>
      <c r="AD211" s="108"/>
      <c r="AE211" s="108"/>
      <c r="AF211" s="108"/>
      <c r="AG211" s="108"/>
    </row>
    <row r="212" spans="7:33" x14ac:dyDescent="0.55000000000000004"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08"/>
    </row>
    <row r="213" spans="7:33" x14ac:dyDescent="0.55000000000000004"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08"/>
    </row>
    <row r="214" spans="7:33" x14ac:dyDescent="0.55000000000000004"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  <c r="Z214" s="108"/>
      <c r="AA214" s="108"/>
      <c r="AB214" s="108"/>
      <c r="AC214" s="108"/>
      <c r="AD214" s="108"/>
      <c r="AE214" s="108"/>
      <c r="AF214" s="108"/>
      <c r="AG214" s="108"/>
    </row>
    <row r="215" spans="7:33" x14ac:dyDescent="0.55000000000000004"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  <c r="Z215" s="108"/>
      <c r="AA215" s="108"/>
      <c r="AB215" s="108"/>
      <c r="AC215" s="108"/>
      <c r="AD215" s="108"/>
      <c r="AE215" s="108"/>
      <c r="AF215" s="108"/>
      <c r="AG215" s="108"/>
    </row>
    <row r="216" spans="7:33" x14ac:dyDescent="0.55000000000000004"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  <c r="Z216" s="108"/>
      <c r="AA216" s="108"/>
      <c r="AB216" s="108"/>
      <c r="AC216" s="108"/>
      <c r="AD216" s="108"/>
      <c r="AE216" s="108"/>
      <c r="AF216" s="108"/>
      <c r="AG216" s="108"/>
    </row>
    <row r="217" spans="7:33" x14ac:dyDescent="0.55000000000000004"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  <c r="Z217" s="108"/>
      <c r="AA217" s="108"/>
      <c r="AB217" s="108"/>
      <c r="AC217" s="108"/>
      <c r="AD217" s="108"/>
      <c r="AE217" s="108"/>
      <c r="AF217" s="108"/>
      <c r="AG217" s="108"/>
    </row>
    <row r="218" spans="7:33" x14ac:dyDescent="0.55000000000000004"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  <c r="Z218" s="108"/>
      <c r="AA218" s="108"/>
      <c r="AB218" s="108"/>
      <c r="AC218" s="108"/>
      <c r="AD218" s="108"/>
      <c r="AE218" s="108"/>
      <c r="AF218" s="108"/>
      <c r="AG218" s="108"/>
    </row>
    <row r="219" spans="7:33" x14ac:dyDescent="0.55000000000000004"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  <c r="Z219" s="108"/>
      <c r="AA219" s="108"/>
      <c r="AB219" s="108"/>
      <c r="AC219" s="108"/>
      <c r="AD219" s="108"/>
      <c r="AE219" s="108"/>
      <c r="AF219" s="108"/>
      <c r="AG219" s="108"/>
    </row>
    <row r="220" spans="7:33" x14ac:dyDescent="0.55000000000000004"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  <c r="Z220" s="108"/>
      <c r="AA220" s="108"/>
      <c r="AB220" s="108"/>
      <c r="AC220" s="108"/>
      <c r="AD220" s="108"/>
      <c r="AE220" s="108"/>
      <c r="AF220" s="108"/>
      <c r="AG220" s="108"/>
    </row>
    <row r="221" spans="7:33" x14ac:dyDescent="0.55000000000000004"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  <c r="Z221" s="108"/>
      <c r="AA221" s="108"/>
      <c r="AB221" s="108"/>
      <c r="AC221" s="108"/>
      <c r="AD221" s="108"/>
      <c r="AE221" s="108"/>
      <c r="AF221" s="108"/>
      <c r="AG221" s="108"/>
    </row>
    <row r="222" spans="7:33" x14ac:dyDescent="0.55000000000000004"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  <c r="Z222" s="108"/>
      <c r="AA222" s="108"/>
      <c r="AB222" s="108"/>
      <c r="AC222" s="108"/>
      <c r="AD222" s="108"/>
      <c r="AE222" s="108"/>
      <c r="AF222" s="108"/>
      <c r="AG222" s="108"/>
    </row>
    <row r="223" spans="7:33" x14ac:dyDescent="0.55000000000000004"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8"/>
      <c r="AD223" s="108"/>
      <c r="AE223" s="108"/>
      <c r="AF223" s="108"/>
      <c r="AG223" s="108"/>
    </row>
    <row r="224" spans="7:33" x14ac:dyDescent="0.55000000000000004"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8"/>
      <c r="AD224" s="108"/>
      <c r="AE224" s="108"/>
      <c r="AF224" s="108"/>
      <c r="AG224" s="108"/>
    </row>
    <row r="225" spans="7:33" x14ac:dyDescent="0.55000000000000004"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  <c r="Z225" s="108"/>
      <c r="AA225" s="108"/>
      <c r="AB225" s="108"/>
      <c r="AC225" s="108"/>
      <c r="AD225" s="108"/>
      <c r="AE225" s="108"/>
      <c r="AF225" s="108"/>
      <c r="AG225" s="108"/>
    </row>
    <row r="226" spans="7:33" x14ac:dyDescent="0.55000000000000004"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</row>
    <row r="227" spans="7:33" x14ac:dyDescent="0.55000000000000004"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8"/>
      <c r="AD227" s="108"/>
      <c r="AE227" s="108"/>
      <c r="AF227" s="108"/>
      <c r="AG227" s="108"/>
    </row>
    <row r="228" spans="7:33" x14ac:dyDescent="0.55000000000000004"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8"/>
      <c r="AD228" s="108"/>
      <c r="AE228" s="108"/>
      <c r="AF228" s="108"/>
      <c r="AG228" s="108"/>
    </row>
    <row r="229" spans="7:33" x14ac:dyDescent="0.55000000000000004"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8"/>
      <c r="AD229" s="108"/>
      <c r="AE229" s="108"/>
      <c r="AF229" s="108"/>
      <c r="AG229" s="108"/>
    </row>
    <row r="230" spans="7:33" x14ac:dyDescent="0.55000000000000004"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8"/>
      <c r="AD230" s="108"/>
      <c r="AE230" s="108"/>
      <c r="AF230" s="108"/>
      <c r="AG230" s="108"/>
    </row>
    <row r="231" spans="7:33" x14ac:dyDescent="0.55000000000000004"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8"/>
      <c r="AD231" s="108"/>
      <c r="AE231" s="108"/>
      <c r="AF231" s="108"/>
      <c r="AG231" s="108"/>
    </row>
    <row r="232" spans="7:33" x14ac:dyDescent="0.55000000000000004"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08"/>
    </row>
    <row r="233" spans="7:33" x14ac:dyDescent="0.55000000000000004"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08"/>
    </row>
    <row r="234" spans="7:33" x14ac:dyDescent="0.55000000000000004"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  <c r="Z234" s="108"/>
      <c r="AA234" s="108"/>
      <c r="AB234" s="108"/>
      <c r="AC234" s="108"/>
      <c r="AD234" s="108"/>
      <c r="AE234" s="108"/>
      <c r="AF234" s="108"/>
      <c r="AG234" s="108"/>
    </row>
    <row r="235" spans="7:33" x14ac:dyDescent="0.55000000000000004"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</row>
    <row r="236" spans="7:33" x14ac:dyDescent="0.55000000000000004"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8"/>
      <c r="AD236" s="108"/>
      <c r="AE236" s="108"/>
      <c r="AF236" s="108"/>
      <c r="AG236" s="108"/>
    </row>
    <row r="237" spans="7:33" x14ac:dyDescent="0.55000000000000004"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8"/>
      <c r="AD237" s="108"/>
      <c r="AE237" s="108"/>
      <c r="AF237" s="108"/>
      <c r="AG237" s="108"/>
    </row>
    <row r="238" spans="7:33" x14ac:dyDescent="0.55000000000000004"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8"/>
      <c r="AD238" s="108"/>
      <c r="AE238" s="108"/>
      <c r="AF238" s="108"/>
      <c r="AG238" s="108"/>
    </row>
    <row r="239" spans="7:33" x14ac:dyDescent="0.55000000000000004"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  <c r="Z239" s="108"/>
      <c r="AA239" s="108"/>
      <c r="AB239" s="108"/>
      <c r="AC239" s="108"/>
      <c r="AD239" s="108"/>
      <c r="AE239" s="108"/>
      <c r="AF239" s="108"/>
      <c r="AG239" s="108"/>
    </row>
    <row r="240" spans="7:33" x14ac:dyDescent="0.55000000000000004"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8"/>
      <c r="AD240" s="108"/>
      <c r="AE240" s="108"/>
      <c r="AF240" s="108"/>
      <c r="AG240" s="108"/>
    </row>
    <row r="241" spans="7:33" x14ac:dyDescent="0.55000000000000004"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8"/>
      <c r="AD241" s="108"/>
      <c r="AE241" s="108"/>
      <c r="AF241" s="108"/>
      <c r="AG241" s="108"/>
    </row>
    <row r="242" spans="7:33" x14ac:dyDescent="0.55000000000000004"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8"/>
      <c r="AD242" s="108"/>
      <c r="AE242" s="108"/>
      <c r="AF242" s="108"/>
      <c r="AG242" s="108"/>
    </row>
    <row r="243" spans="7:33" x14ac:dyDescent="0.55000000000000004"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</row>
    <row r="244" spans="7:33" x14ac:dyDescent="0.55000000000000004"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8"/>
      <c r="AD244" s="108"/>
      <c r="AE244" s="108"/>
      <c r="AF244" s="108"/>
      <c r="AG244" s="108"/>
    </row>
    <row r="245" spans="7:33" x14ac:dyDescent="0.55000000000000004"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8"/>
      <c r="AD245" s="108"/>
      <c r="AE245" s="108"/>
      <c r="AF245" s="108"/>
      <c r="AG245" s="108"/>
    </row>
    <row r="246" spans="7:33" x14ac:dyDescent="0.55000000000000004"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8"/>
      <c r="AF246" s="108"/>
      <c r="AG246" s="108"/>
    </row>
    <row r="247" spans="7:33" x14ac:dyDescent="0.55000000000000004"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8"/>
      <c r="AD247" s="108"/>
      <c r="AE247" s="108"/>
      <c r="AF247" s="108"/>
      <c r="AG247" s="108"/>
    </row>
    <row r="248" spans="7:33" x14ac:dyDescent="0.55000000000000004"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8"/>
      <c r="AD248" s="108"/>
      <c r="AE248" s="108"/>
      <c r="AF248" s="108"/>
      <c r="AG248" s="108"/>
    </row>
    <row r="249" spans="7:33" x14ac:dyDescent="0.55000000000000004"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8"/>
      <c r="AD249" s="108"/>
      <c r="AE249" s="108"/>
      <c r="AF249" s="108"/>
      <c r="AG249" s="108"/>
    </row>
    <row r="250" spans="7:33" x14ac:dyDescent="0.55000000000000004"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8"/>
      <c r="AD250" s="108"/>
      <c r="AE250" s="108"/>
      <c r="AF250" s="108"/>
      <c r="AG250" s="108"/>
    </row>
    <row r="251" spans="7:33" x14ac:dyDescent="0.55000000000000004"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8"/>
      <c r="AD251" s="108"/>
      <c r="AE251" s="108"/>
      <c r="AF251" s="108"/>
      <c r="AG251" s="108"/>
    </row>
    <row r="252" spans="7:33" x14ac:dyDescent="0.55000000000000004"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08"/>
    </row>
    <row r="253" spans="7:33" x14ac:dyDescent="0.55000000000000004"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08"/>
    </row>
    <row r="254" spans="7:33" x14ac:dyDescent="0.55000000000000004"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8"/>
      <c r="AD254" s="108"/>
      <c r="AE254" s="108"/>
      <c r="AF254" s="108"/>
      <c r="AG254" s="108"/>
    </row>
    <row r="255" spans="7:33" x14ac:dyDescent="0.55000000000000004"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8"/>
      <c r="AD255" s="108"/>
      <c r="AE255" s="108"/>
      <c r="AF255" s="108"/>
      <c r="AG255" s="108"/>
    </row>
    <row r="256" spans="7:33" x14ac:dyDescent="0.55000000000000004"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  <c r="Z256" s="108"/>
      <c r="AA256" s="108"/>
      <c r="AB256" s="108"/>
      <c r="AC256" s="108"/>
      <c r="AD256" s="108"/>
      <c r="AE256" s="108"/>
      <c r="AF256" s="108"/>
      <c r="AG256" s="108"/>
    </row>
    <row r="257" spans="7:33" x14ac:dyDescent="0.55000000000000004"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8"/>
      <c r="AD257" s="108"/>
      <c r="AE257" s="108"/>
      <c r="AF257" s="108"/>
      <c r="AG257" s="108"/>
    </row>
    <row r="258" spans="7:33" x14ac:dyDescent="0.55000000000000004"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8"/>
      <c r="AD258" s="108"/>
      <c r="AE258" s="108"/>
      <c r="AF258" s="108"/>
      <c r="AG258" s="108"/>
    </row>
    <row r="259" spans="7:33" x14ac:dyDescent="0.55000000000000004"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8"/>
      <c r="AD259" s="108"/>
      <c r="AE259" s="108"/>
      <c r="AF259" s="108"/>
      <c r="AG259" s="108"/>
    </row>
    <row r="260" spans="7:33" x14ac:dyDescent="0.55000000000000004"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8"/>
      <c r="AD260" s="108"/>
      <c r="AE260" s="108"/>
      <c r="AF260" s="108"/>
      <c r="AG260" s="108"/>
    </row>
    <row r="261" spans="7:33" x14ac:dyDescent="0.55000000000000004"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8"/>
      <c r="AD261" s="108"/>
      <c r="AE261" s="108"/>
      <c r="AF261" s="108"/>
      <c r="AG261" s="108"/>
    </row>
    <row r="262" spans="7:33" x14ac:dyDescent="0.55000000000000004"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  <c r="Z262" s="108"/>
      <c r="AA262" s="108"/>
      <c r="AB262" s="108"/>
      <c r="AC262" s="108"/>
      <c r="AD262" s="108"/>
      <c r="AE262" s="108"/>
      <c r="AF262" s="108"/>
      <c r="AG262" s="108"/>
    </row>
    <row r="263" spans="7:33" x14ac:dyDescent="0.55000000000000004"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8"/>
      <c r="AD263" s="108"/>
      <c r="AE263" s="108"/>
      <c r="AF263" s="108"/>
      <c r="AG263" s="108"/>
    </row>
    <row r="264" spans="7:33" x14ac:dyDescent="0.55000000000000004"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8"/>
      <c r="AD264" s="108"/>
      <c r="AE264" s="108"/>
      <c r="AF264" s="108"/>
      <c r="AG264" s="108"/>
    </row>
    <row r="265" spans="7:33" x14ac:dyDescent="0.55000000000000004"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  <c r="Z265" s="108"/>
      <c r="AA265" s="108"/>
      <c r="AB265" s="108"/>
      <c r="AC265" s="108"/>
      <c r="AD265" s="108"/>
      <c r="AE265" s="108"/>
      <c r="AF265" s="108"/>
      <c r="AG265" s="108"/>
    </row>
    <row r="266" spans="7:33" x14ac:dyDescent="0.55000000000000004"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8"/>
      <c r="AD266" s="108"/>
      <c r="AE266" s="108"/>
      <c r="AF266" s="108"/>
      <c r="AG266" s="108"/>
    </row>
    <row r="267" spans="7:33" x14ac:dyDescent="0.55000000000000004"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8"/>
      <c r="AD267" s="108"/>
      <c r="AE267" s="108"/>
      <c r="AF267" s="108"/>
      <c r="AG267" s="108"/>
    </row>
    <row r="268" spans="7:33" x14ac:dyDescent="0.55000000000000004"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  <c r="Z268" s="108"/>
      <c r="AA268" s="108"/>
      <c r="AB268" s="108"/>
      <c r="AC268" s="108"/>
      <c r="AD268" s="108"/>
      <c r="AE268" s="108"/>
      <c r="AF268" s="108"/>
      <c r="AG268" s="108"/>
    </row>
    <row r="269" spans="7:33" x14ac:dyDescent="0.55000000000000004"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8"/>
      <c r="AD269" s="108"/>
      <c r="AE269" s="108"/>
      <c r="AF269" s="108"/>
      <c r="AG269" s="108"/>
    </row>
    <row r="270" spans="7:33" x14ac:dyDescent="0.55000000000000004"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8"/>
      <c r="AD270" s="108"/>
      <c r="AE270" s="108"/>
      <c r="AF270" s="108"/>
      <c r="AG270" s="108"/>
    </row>
    <row r="271" spans="7:33" x14ac:dyDescent="0.55000000000000004"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8"/>
      <c r="AD271" s="108"/>
      <c r="AE271" s="108"/>
      <c r="AF271" s="108"/>
      <c r="AG271" s="108"/>
    </row>
    <row r="272" spans="7:33" x14ac:dyDescent="0.55000000000000004"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</row>
    <row r="273" spans="7:33" x14ac:dyDescent="0.55000000000000004"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08"/>
    </row>
    <row r="274" spans="7:33" x14ac:dyDescent="0.55000000000000004"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</row>
    <row r="275" spans="7:33" x14ac:dyDescent="0.55000000000000004"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8"/>
      <c r="AD275" s="108"/>
      <c r="AE275" s="108"/>
      <c r="AF275" s="108"/>
      <c r="AG275" s="108"/>
    </row>
    <row r="276" spans="7:33" x14ac:dyDescent="0.55000000000000004"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8"/>
      <c r="AD276" s="108"/>
      <c r="AE276" s="108"/>
      <c r="AF276" s="108"/>
      <c r="AG276" s="108"/>
    </row>
    <row r="277" spans="7:33" x14ac:dyDescent="0.55000000000000004"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  <c r="Z277" s="108"/>
      <c r="AA277" s="108"/>
      <c r="AB277" s="108"/>
      <c r="AC277" s="108"/>
      <c r="AD277" s="108"/>
      <c r="AE277" s="108"/>
      <c r="AF277" s="108"/>
      <c r="AG277" s="108"/>
    </row>
    <row r="278" spans="7:33" x14ac:dyDescent="0.55000000000000004"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8"/>
      <c r="AD278" s="108"/>
      <c r="AE278" s="108"/>
      <c r="AF278" s="108"/>
      <c r="AG278" s="108"/>
    </row>
    <row r="279" spans="7:33" x14ac:dyDescent="0.55000000000000004"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8"/>
      <c r="AD279" s="108"/>
      <c r="AE279" s="108"/>
      <c r="AF279" s="108"/>
      <c r="AG279" s="108"/>
    </row>
    <row r="280" spans="7:33" x14ac:dyDescent="0.55000000000000004"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8"/>
      <c r="AD280" s="108"/>
      <c r="AE280" s="108"/>
      <c r="AF280" s="108"/>
      <c r="AG280" s="108"/>
    </row>
    <row r="281" spans="7:33" x14ac:dyDescent="0.55000000000000004"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8"/>
      <c r="AD281" s="108"/>
      <c r="AE281" s="108"/>
      <c r="AF281" s="108"/>
      <c r="AG281" s="108"/>
    </row>
    <row r="282" spans="7:33" x14ac:dyDescent="0.55000000000000004"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8"/>
      <c r="AD282" s="108"/>
      <c r="AE282" s="108"/>
      <c r="AF282" s="108"/>
      <c r="AG282" s="108"/>
    </row>
    <row r="283" spans="7:33" x14ac:dyDescent="0.55000000000000004"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  <c r="Z283" s="108"/>
      <c r="AA283" s="108"/>
      <c r="AB283" s="108"/>
      <c r="AC283" s="108"/>
      <c r="AD283" s="108"/>
      <c r="AE283" s="108"/>
      <c r="AF283" s="108"/>
      <c r="AG283" s="108"/>
    </row>
    <row r="284" spans="7:33" x14ac:dyDescent="0.55000000000000004"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8"/>
      <c r="AD284" s="108"/>
      <c r="AE284" s="108"/>
      <c r="AF284" s="108"/>
      <c r="AG284" s="108"/>
    </row>
    <row r="285" spans="7:33" x14ac:dyDescent="0.55000000000000004"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8"/>
      <c r="AD285" s="108"/>
      <c r="AE285" s="108"/>
      <c r="AF285" s="108"/>
      <c r="AG285" s="108"/>
    </row>
    <row r="286" spans="7:33" x14ac:dyDescent="0.55000000000000004"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8"/>
      <c r="AD286" s="108"/>
      <c r="AE286" s="108"/>
      <c r="AF286" s="108"/>
      <c r="AG286" s="108"/>
    </row>
    <row r="287" spans="7:33" x14ac:dyDescent="0.55000000000000004"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8"/>
      <c r="AD287" s="108"/>
      <c r="AE287" s="108"/>
      <c r="AF287" s="108"/>
      <c r="AG287" s="108"/>
    </row>
    <row r="288" spans="7:33" x14ac:dyDescent="0.55000000000000004"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8"/>
      <c r="AD288" s="108"/>
      <c r="AE288" s="108"/>
      <c r="AF288" s="108"/>
      <c r="AG288" s="108"/>
    </row>
    <row r="289" spans="7:33" x14ac:dyDescent="0.55000000000000004"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8"/>
      <c r="AD289" s="108"/>
      <c r="AE289" s="108"/>
      <c r="AF289" s="108"/>
      <c r="AG289" s="108"/>
    </row>
    <row r="290" spans="7:33" x14ac:dyDescent="0.55000000000000004"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8"/>
      <c r="AD290" s="108"/>
      <c r="AE290" s="108"/>
      <c r="AF290" s="108"/>
      <c r="AG290" s="108"/>
    </row>
    <row r="291" spans="7:33" x14ac:dyDescent="0.55000000000000004"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  <c r="Z291" s="108"/>
      <c r="AA291" s="108"/>
      <c r="AB291" s="108"/>
      <c r="AC291" s="108"/>
      <c r="AD291" s="108"/>
      <c r="AE291" s="108"/>
      <c r="AF291" s="108"/>
      <c r="AG291" s="108"/>
    </row>
    <row r="292" spans="7:33" x14ac:dyDescent="0.55000000000000004"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08"/>
    </row>
    <row r="293" spans="7:33" x14ac:dyDescent="0.55000000000000004"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08"/>
    </row>
    <row r="294" spans="7:33" x14ac:dyDescent="0.55000000000000004"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8"/>
      <c r="AD294" s="108"/>
      <c r="AE294" s="108"/>
      <c r="AF294" s="108"/>
      <c r="AG294" s="108"/>
    </row>
    <row r="295" spans="7:33" x14ac:dyDescent="0.55000000000000004"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8"/>
      <c r="AD295" s="108"/>
      <c r="AE295" s="108"/>
      <c r="AF295" s="108"/>
      <c r="AG295" s="108"/>
    </row>
    <row r="296" spans="7:33" x14ac:dyDescent="0.55000000000000004"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8"/>
      <c r="AD296" s="108"/>
      <c r="AE296" s="108"/>
      <c r="AF296" s="108"/>
      <c r="AG296" s="108"/>
    </row>
    <row r="297" spans="7:33" x14ac:dyDescent="0.55000000000000004"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8"/>
      <c r="AD297" s="108"/>
      <c r="AE297" s="108"/>
      <c r="AF297" s="108"/>
      <c r="AG297" s="108"/>
    </row>
    <row r="298" spans="7:33" x14ac:dyDescent="0.55000000000000004"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  <c r="Z298" s="108"/>
      <c r="AA298" s="108"/>
      <c r="AB298" s="108"/>
      <c r="AC298" s="108"/>
      <c r="AD298" s="108"/>
      <c r="AE298" s="108"/>
      <c r="AF298" s="108"/>
      <c r="AG298" s="108"/>
    </row>
    <row r="299" spans="7:33" x14ac:dyDescent="0.55000000000000004"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8"/>
      <c r="AD299" s="108"/>
      <c r="AE299" s="108"/>
      <c r="AF299" s="108"/>
      <c r="AG299" s="108"/>
    </row>
    <row r="300" spans="7:33" x14ac:dyDescent="0.55000000000000004"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8"/>
      <c r="AD300" s="108"/>
      <c r="AE300" s="108"/>
      <c r="AF300" s="108"/>
      <c r="AG300" s="108"/>
    </row>
    <row r="301" spans="7:33" x14ac:dyDescent="0.55000000000000004"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8"/>
      <c r="AD301" s="108"/>
      <c r="AE301" s="108"/>
      <c r="AF301" s="108"/>
      <c r="AG301" s="108"/>
    </row>
    <row r="302" spans="7:33" x14ac:dyDescent="0.55000000000000004"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8"/>
      <c r="AD302" s="108"/>
      <c r="AE302" s="108"/>
      <c r="AF302" s="108"/>
      <c r="AG302" s="108"/>
    </row>
    <row r="303" spans="7:33" x14ac:dyDescent="0.55000000000000004"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8"/>
      <c r="AD303" s="108"/>
      <c r="AE303" s="108"/>
      <c r="AF303" s="108"/>
      <c r="AG303" s="108"/>
    </row>
    <row r="304" spans="7:33" x14ac:dyDescent="0.55000000000000004"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8"/>
      <c r="AD304" s="108"/>
      <c r="AE304" s="108"/>
      <c r="AF304" s="108"/>
      <c r="AG304" s="108"/>
    </row>
    <row r="305" spans="7:33" x14ac:dyDescent="0.55000000000000004"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8"/>
      <c r="AD305" s="108"/>
      <c r="AE305" s="108"/>
      <c r="AF305" s="108"/>
      <c r="AG305" s="108"/>
    </row>
    <row r="306" spans="7:33" x14ac:dyDescent="0.55000000000000004"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8"/>
      <c r="AD306" s="108"/>
      <c r="AE306" s="108"/>
      <c r="AF306" s="108"/>
      <c r="AG306" s="108"/>
    </row>
    <row r="307" spans="7:33" x14ac:dyDescent="0.55000000000000004"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8"/>
      <c r="AD307" s="108"/>
      <c r="AE307" s="108"/>
      <c r="AF307" s="108"/>
      <c r="AG307" s="108"/>
    </row>
    <row r="308" spans="7:33" x14ac:dyDescent="0.55000000000000004"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  <c r="Z308" s="108"/>
      <c r="AA308" s="108"/>
      <c r="AB308" s="108"/>
      <c r="AC308" s="108"/>
      <c r="AD308" s="108"/>
      <c r="AE308" s="108"/>
      <c r="AF308" s="108"/>
      <c r="AG308" s="108"/>
    </row>
    <row r="309" spans="7:33" x14ac:dyDescent="0.55000000000000004"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8"/>
      <c r="AD309" s="108"/>
      <c r="AE309" s="108"/>
      <c r="AF309" s="108"/>
      <c r="AG309" s="108"/>
    </row>
    <row r="310" spans="7:33" x14ac:dyDescent="0.55000000000000004"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8"/>
      <c r="AD310" s="108"/>
      <c r="AE310" s="108"/>
      <c r="AF310" s="108"/>
      <c r="AG310" s="108"/>
    </row>
    <row r="311" spans="7:33" x14ac:dyDescent="0.55000000000000004"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8"/>
      <c r="AD311" s="108"/>
      <c r="AE311" s="108"/>
      <c r="AF311" s="108"/>
      <c r="AG311" s="108"/>
    </row>
    <row r="312" spans="7:33" x14ac:dyDescent="0.55000000000000004"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08"/>
    </row>
    <row r="313" spans="7:33" x14ac:dyDescent="0.55000000000000004"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  <c r="AD313" s="108"/>
      <c r="AE313" s="108"/>
      <c r="AF313" s="108"/>
      <c r="AG313" s="108"/>
    </row>
    <row r="314" spans="7:33" x14ac:dyDescent="0.55000000000000004"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  <c r="AG314" s="108"/>
    </row>
    <row r="315" spans="7:33" x14ac:dyDescent="0.55000000000000004"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  <c r="Z315" s="108"/>
      <c r="AA315" s="108"/>
      <c r="AB315" s="108"/>
      <c r="AC315" s="108"/>
      <c r="AD315" s="108"/>
      <c r="AE315" s="108"/>
      <c r="AF315" s="108"/>
      <c r="AG315" s="108"/>
    </row>
    <row r="316" spans="7:33" x14ac:dyDescent="0.55000000000000004"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8"/>
      <c r="AD316" s="108"/>
      <c r="AE316" s="108"/>
      <c r="AF316" s="108"/>
      <c r="AG316" s="108"/>
    </row>
    <row r="317" spans="7:33" x14ac:dyDescent="0.55000000000000004"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8"/>
      <c r="AD317" s="108"/>
      <c r="AE317" s="108"/>
      <c r="AF317" s="108"/>
      <c r="AG317" s="108"/>
    </row>
    <row r="318" spans="7:33" x14ac:dyDescent="0.55000000000000004"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8"/>
      <c r="R318" s="108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8"/>
      <c r="AD318" s="108"/>
      <c r="AE318" s="108"/>
      <c r="AF318" s="108"/>
      <c r="AG318" s="108"/>
    </row>
    <row r="319" spans="7:33" x14ac:dyDescent="0.55000000000000004">
      <c r="G319" s="108"/>
      <c r="H319" s="108"/>
      <c r="I319" s="108"/>
      <c r="J319" s="108"/>
      <c r="K319" s="108"/>
      <c r="L319" s="108"/>
      <c r="M319" s="108"/>
      <c r="N319" s="108"/>
      <c r="O319" s="108"/>
      <c r="P319" s="108"/>
      <c r="Q319" s="108"/>
      <c r="R319" s="108"/>
      <c r="S319" s="108"/>
      <c r="T319" s="108"/>
      <c r="U319" s="108"/>
      <c r="V319" s="108"/>
      <c r="W319" s="108"/>
      <c r="X319" s="108"/>
      <c r="Y319" s="108"/>
      <c r="Z319" s="108"/>
      <c r="AA319" s="108"/>
      <c r="AB319" s="108"/>
      <c r="AC319" s="108"/>
      <c r="AD319" s="108"/>
      <c r="AE319" s="108"/>
      <c r="AF319" s="108"/>
      <c r="AG319" s="108"/>
    </row>
    <row r="320" spans="7:33" x14ac:dyDescent="0.55000000000000004"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8"/>
      <c r="R320" s="108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8"/>
      <c r="AD320" s="108"/>
      <c r="AE320" s="108"/>
      <c r="AF320" s="108"/>
      <c r="AG320" s="108"/>
    </row>
    <row r="321" spans="7:33" x14ac:dyDescent="0.55000000000000004"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8"/>
      <c r="R321" s="108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8"/>
      <c r="AD321" s="108"/>
      <c r="AE321" s="108"/>
      <c r="AF321" s="108"/>
      <c r="AG321" s="108"/>
    </row>
    <row r="322" spans="7:33" x14ac:dyDescent="0.55000000000000004"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8"/>
      <c r="R322" s="108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8"/>
      <c r="AD322" s="108"/>
      <c r="AE322" s="108"/>
      <c r="AF322" s="108"/>
      <c r="AG322" s="108"/>
    </row>
    <row r="323" spans="7:33" x14ac:dyDescent="0.55000000000000004"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08"/>
      <c r="X323" s="108"/>
      <c r="Y323" s="108"/>
      <c r="Z323" s="108"/>
      <c r="AA323" s="108"/>
      <c r="AB323" s="108"/>
      <c r="AC323" s="108"/>
      <c r="AD323" s="108"/>
      <c r="AE323" s="108"/>
      <c r="AF323" s="108"/>
      <c r="AG323" s="108"/>
    </row>
    <row r="324" spans="7:33" x14ac:dyDescent="0.55000000000000004"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8"/>
      <c r="R324" s="108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8"/>
      <c r="AD324" s="108"/>
      <c r="AE324" s="108"/>
      <c r="AF324" s="108"/>
      <c r="AG324" s="108"/>
    </row>
    <row r="325" spans="7:33" x14ac:dyDescent="0.55000000000000004"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8"/>
      <c r="R325" s="108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8"/>
      <c r="AD325" s="108"/>
      <c r="AE325" s="108"/>
      <c r="AF325" s="108"/>
      <c r="AG325" s="108"/>
    </row>
    <row r="326" spans="7:33" x14ac:dyDescent="0.55000000000000004"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8"/>
      <c r="R326" s="108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8"/>
      <c r="AD326" s="108"/>
      <c r="AE326" s="108"/>
      <c r="AF326" s="108"/>
      <c r="AG326" s="108"/>
    </row>
    <row r="327" spans="7:33" x14ac:dyDescent="0.55000000000000004"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108"/>
    </row>
    <row r="328" spans="7:33" x14ac:dyDescent="0.55000000000000004"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8"/>
      <c r="R328" s="108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8"/>
      <c r="AD328" s="108"/>
      <c r="AE328" s="108"/>
      <c r="AF328" s="108"/>
      <c r="AG328" s="108"/>
    </row>
    <row r="329" spans="7:33" x14ac:dyDescent="0.55000000000000004"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8"/>
      <c r="R329" s="108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8"/>
      <c r="AD329" s="108"/>
      <c r="AE329" s="108"/>
      <c r="AF329" s="108"/>
      <c r="AG329" s="108"/>
    </row>
    <row r="330" spans="7:33" x14ac:dyDescent="0.55000000000000004"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8"/>
      <c r="R330" s="108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8"/>
      <c r="AD330" s="108"/>
      <c r="AE330" s="108"/>
      <c r="AF330" s="108"/>
      <c r="AG330" s="108"/>
    </row>
    <row r="331" spans="7:33" x14ac:dyDescent="0.55000000000000004"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8"/>
      <c r="R331" s="108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8"/>
      <c r="AD331" s="108"/>
      <c r="AE331" s="108"/>
      <c r="AF331" s="108"/>
      <c r="AG331" s="108"/>
    </row>
    <row r="332" spans="7:33" x14ac:dyDescent="0.55000000000000004"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  <c r="AD332" s="108"/>
      <c r="AE332" s="108"/>
      <c r="AF332" s="108"/>
      <c r="AG332" s="108"/>
    </row>
    <row r="333" spans="7:33" x14ac:dyDescent="0.55000000000000004"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  <c r="AG333" s="108"/>
    </row>
    <row r="334" spans="7:33" x14ac:dyDescent="0.55000000000000004">
      <c r="G334" s="108"/>
      <c r="H334" s="108"/>
      <c r="I334" s="108"/>
      <c r="J334" s="108"/>
      <c r="K334" s="108"/>
      <c r="L334" s="108"/>
      <c r="M334" s="108"/>
      <c r="N334" s="108"/>
      <c r="O334" s="108"/>
      <c r="P334" s="108"/>
      <c r="Q334" s="108"/>
      <c r="R334" s="108"/>
      <c r="S334" s="108"/>
      <c r="T334" s="108"/>
      <c r="U334" s="108"/>
      <c r="V334" s="108"/>
      <c r="W334" s="108"/>
      <c r="X334" s="108"/>
      <c r="Y334" s="108"/>
      <c r="Z334" s="108"/>
      <c r="AA334" s="108"/>
      <c r="AB334" s="108"/>
      <c r="AC334" s="108"/>
      <c r="AD334" s="108"/>
      <c r="AE334" s="108"/>
      <c r="AF334" s="108"/>
      <c r="AG334" s="108"/>
    </row>
    <row r="335" spans="7:33" x14ac:dyDescent="0.55000000000000004"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8"/>
      <c r="AD335" s="108"/>
      <c r="AE335" s="108"/>
      <c r="AF335" s="108"/>
      <c r="AG335" s="108"/>
    </row>
    <row r="336" spans="7:33" x14ac:dyDescent="0.55000000000000004"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8"/>
      <c r="R336" s="108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8"/>
      <c r="AD336" s="108"/>
      <c r="AE336" s="108"/>
      <c r="AF336" s="108"/>
      <c r="AG336" s="108"/>
    </row>
    <row r="337" spans="7:33" x14ac:dyDescent="0.55000000000000004"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8"/>
      <c r="R337" s="108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8"/>
      <c r="AD337" s="108"/>
      <c r="AE337" s="108"/>
      <c r="AF337" s="108"/>
      <c r="AG337" s="108"/>
    </row>
    <row r="338" spans="7:33" x14ac:dyDescent="0.55000000000000004"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8"/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  <c r="AD338" s="108"/>
      <c r="AE338" s="108"/>
      <c r="AF338" s="108"/>
      <c r="AG338" s="108"/>
    </row>
    <row r="339" spans="7:33" x14ac:dyDescent="0.55000000000000004"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  <c r="AD339" s="108"/>
      <c r="AE339" s="108"/>
      <c r="AF339" s="108"/>
      <c r="AG339" s="108"/>
    </row>
    <row r="340" spans="7:33" x14ac:dyDescent="0.55000000000000004"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  <c r="AD340" s="108"/>
      <c r="AE340" s="108"/>
      <c r="AF340" s="108"/>
      <c r="AG340" s="108"/>
    </row>
    <row r="341" spans="7:33" x14ac:dyDescent="0.55000000000000004"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  <c r="AD341" s="108"/>
      <c r="AE341" s="108"/>
      <c r="AF341" s="108"/>
      <c r="AG341" s="108"/>
    </row>
    <row r="342" spans="7:33" x14ac:dyDescent="0.55000000000000004">
      <c r="G342" s="108"/>
      <c r="H342" s="108"/>
      <c r="I342" s="108"/>
      <c r="J342" s="108"/>
      <c r="K342" s="108"/>
      <c r="L342" s="108"/>
      <c r="M342" s="108"/>
      <c r="N342" s="108"/>
      <c r="O342" s="108"/>
      <c r="P342" s="108"/>
      <c r="Q342" s="108"/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  <c r="AD342" s="108"/>
      <c r="AE342" s="108"/>
      <c r="AF342" s="108"/>
      <c r="AG342" s="108"/>
    </row>
    <row r="343" spans="7:33" x14ac:dyDescent="0.55000000000000004"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8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  <c r="AD343" s="108"/>
      <c r="AE343" s="108"/>
      <c r="AF343" s="108"/>
      <c r="AG343" s="108"/>
    </row>
    <row r="344" spans="7:33" x14ac:dyDescent="0.55000000000000004"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8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  <c r="AD344" s="108"/>
      <c r="AE344" s="108"/>
      <c r="AF344" s="108"/>
      <c r="AG344" s="108"/>
    </row>
    <row r="345" spans="7:33" x14ac:dyDescent="0.55000000000000004"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  <c r="AD345" s="108"/>
      <c r="AE345" s="108"/>
      <c r="AF345" s="108"/>
      <c r="AG345" s="108"/>
    </row>
    <row r="346" spans="7:33" x14ac:dyDescent="0.55000000000000004"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8"/>
      <c r="R346" s="108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8"/>
      <c r="AD346" s="108"/>
      <c r="AE346" s="108"/>
      <c r="AF346" s="108"/>
      <c r="AG346" s="108"/>
    </row>
    <row r="347" spans="7:33" x14ac:dyDescent="0.55000000000000004"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8"/>
      <c r="R347" s="108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8"/>
      <c r="AD347" s="108"/>
      <c r="AE347" s="108"/>
      <c r="AF347" s="108"/>
      <c r="AG347" s="108"/>
    </row>
    <row r="348" spans="7:33" x14ac:dyDescent="0.55000000000000004">
      <c r="G348" s="108"/>
      <c r="H348" s="108"/>
      <c r="I348" s="108"/>
      <c r="J348" s="108"/>
      <c r="K348" s="108"/>
      <c r="L348" s="108"/>
      <c r="M348" s="108"/>
      <c r="N348" s="108"/>
      <c r="O348" s="108"/>
      <c r="P348" s="108"/>
      <c r="Q348" s="108"/>
      <c r="R348" s="108"/>
      <c r="S348" s="108"/>
      <c r="T348" s="108"/>
      <c r="U348" s="108"/>
      <c r="V348" s="108"/>
      <c r="W348" s="108"/>
      <c r="X348" s="108"/>
      <c r="Y348" s="108"/>
      <c r="Z348" s="108"/>
      <c r="AA348" s="108"/>
      <c r="AB348" s="108"/>
      <c r="AC348" s="108"/>
      <c r="AD348" s="108"/>
      <c r="AE348" s="108"/>
      <c r="AF348" s="108"/>
      <c r="AG348" s="108"/>
    </row>
    <row r="349" spans="7:33" x14ac:dyDescent="0.55000000000000004"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8"/>
      <c r="R349" s="108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8"/>
      <c r="AD349" s="108"/>
      <c r="AE349" s="108"/>
      <c r="AF349" s="108"/>
      <c r="AG349" s="108"/>
    </row>
    <row r="350" spans="7:33" x14ac:dyDescent="0.55000000000000004"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8"/>
      <c r="R350" s="108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8"/>
      <c r="AD350" s="108"/>
      <c r="AE350" s="108"/>
      <c r="AF350" s="108"/>
      <c r="AG350" s="108"/>
    </row>
    <row r="351" spans="7:33" x14ac:dyDescent="0.55000000000000004"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8"/>
      <c r="R351" s="108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8"/>
      <c r="AD351" s="108"/>
      <c r="AE351" s="108"/>
      <c r="AF351" s="108"/>
      <c r="AG351" s="108"/>
    </row>
    <row r="352" spans="7:33" x14ac:dyDescent="0.55000000000000004"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  <c r="AD352" s="108"/>
      <c r="AE352" s="108"/>
      <c r="AF352" s="108"/>
      <c r="AG352" s="108"/>
    </row>
    <row r="353" spans="7:33" x14ac:dyDescent="0.55000000000000004"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  <c r="AD353" s="108"/>
      <c r="AE353" s="108"/>
      <c r="AF353" s="108"/>
      <c r="AG353" s="108"/>
    </row>
    <row r="354" spans="7:33" x14ac:dyDescent="0.55000000000000004"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8"/>
      <c r="R354" s="108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8"/>
      <c r="AD354" s="108"/>
      <c r="AE354" s="108"/>
      <c r="AF354" s="108"/>
      <c r="AG354" s="108"/>
    </row>
    <row r="355" spans="7:33" x14ac:dyDescent="0.55000000000000004"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8"/>
      <c r="R355" s="108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8"/>
      <c r="AD355" s="108"/>
      <c r="AE355" s="108"/>
      <c r="AF355" s="108"/>
      <c r="AG355" s="108"/>
    </row>
    <row r="356" spans="7:33" x14ac:dyDescent="0.55000000000000004">
      <c r="G356" s="108"/>
      <c r="H356" s="108"/>
      <c r="I356" s="108"/>
      <c r="J356" s="108"/>
      <c r="K356" s="108"/>
      <c r="L356" s="108"/>
      <c r="M356" s="108"/>
      <c r="N356" s="108"/>
      <c r="O356" s="108"/>
      <c r="P356" s="108"/>
      <c r="Q356" s="108"/>
      <c r="R356" s="108"/>
      <c r="S356" s="108"/>
      <c r="T356" s="108"/>
      <c r="U356" s="108"/>
      <c r="V356" s="108"/>
      <c r="W356" s="108"/>
      <c r="X356" s="108"/>
      <c r="Y356" s="108"/>
      <c r="Z356" s="108"/>
      <c r="AA356" s="108"/>
      <c r="AB356" s="108"/>
      <c r="AC356" s="108"/>
      <c r="AD356" s="108"/>
      <c r="AE356" s="108"/>
      <c r="AF356" s="108"/>
      <c r="AG356" s="108"/>
    </row>
    <row r="357" spans="7:33" x14ac:dyDescent="0.55000000000000004"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8"/>
      <c r="R357" s="108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8"/>
      <c r="AD357" s="108"/>
      <c r="AE357" s="108"/>
      <c r="AF357" s="108"/>
      <c r="AG357" s="108"/>
    </row>
    <row r="358" spans="7:33" x14ac:dyDescent="0.55000000000000004">
      <c r="G358" s="108"/>
      <c r="H358" s="108"/>
      <c r="I358" s="108"/>
      <c r="J358" s="108"/>
      <c r="K358" s="108"/>
      <c r="L358" s="108"/>
      <c r="M358" s="108"/>
      <c r="N358" s="108"/>
      <c r="O358" s="108"/>
      <c r="P358" s="108"/>
      <c r="Q358" s="108"/>
      <c r="R358" s="108"/>
      <c r="S358" s="108"/>
      <c r="T358" s="108"/>
      <c r="U358" s="108"/>
      <c r="V358" s="108"/>
      <c r="W358" s="108"/>
      <c r="X358" s="108"/>
      <c r="Y358" s="108"/>
      <c r="Z358" s="108"/>
      <c r="AA358" s="108"/>
      <c r="AB358" s="108"/>
      <c r="AC358" s="108"/>
      <c r="AD358" s="108"/>
      <c r="AE358" s="108"/>
      <c r="AF358" s="108"/>
      <c r="AG358" s="108"/>
    </row>
    <row r="359" spans="7:33" x14ac:dyDescent="0.55000000000000004"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8"/>
      <c r="AD359" s="108"/>
      <c r="AE359" s="108"/>
      <c r="AF359" s="108"/>
      <c r="AG359" s="108"/>
    </row>
  </sheetData>
  <sheetProtection algorithmName="SHA-512" hashValue="x/uddNGzRjMqUIN7Ti7pGaFZvrAaOAgOyVq9yRT24bBvddKd3ELV594BwCHzvDMoX+y9x7Uu3oI8IuJli+/n+Q==" saltValue="ol17CxXO7L+rzGD7UPpo3Q==" spinCount="100000" sheet="1" objects="1" scenarios="1"/>
  <mergeCells count="5">
    <mergeCell ref="A4:B4"/>
    <mergeCell ref="B48:E48"/>
    <mergeCell ref="C60:D60"/>
    <mergeCell ref="C62:D62"/>
    <mergeCell ref="C64:D64"/>
  </mergeCells>
  <dataValidations count="1">
    <dataValidation type="decimal" operator="greaterThanOrEqual" allowBlank="1" showInputMessage="1" showErrorMessage="1" sqref="B61" xr:uid="{93A672CD-AA6F-4C0D-B6DC-873C28674355}">
      <formula1>1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17"/>
  <sheetViews>
    <sheetView topLeftCell="A47" zoomScaleNormal="100" workbookViewId="0">
      <selection activeCell="B63" sqref="B63"/>
    </sheetView>
  </sheetViews>
  <sheetFormatPr baseColWidth="10" defaultColWidth="11.578125" defaultRowHeight="14.4" x14ac:dyDescent="0.55000000000000004"/>
  <cols>
    <col min="1" max="1" width="19.26171875" style="46" customWidth="1"/>
    <col min="2" max="2" width="11.68359375" style="46" bestFit="1" customWidth="1"/>
    <col min="3" max="3" width="18.68359375" style="46" customWidth="1"/>
    <col min="4" max="4" width="12" style="46" bestFit="1" customWidth="1"/>
    <col min="5" max="5" width="11.68359375" style="46" bestFit="1" customWidth="1"/>
    <col min="6" max="6" width="11.578125" style="46" customWidth="1"/>
    <col min="7" max="7" width="11.68359375" style="46" bestFit="1" customWidth="1"/>
    <col min="8" max="8" width="12" style="46" bestFit="1" customWidth="1"/>
    <col min="9" max="9" width="11.68359375" style="46" bestFit="1" customWidth="1"/>
    <col min="10" max="10" width="18.15625" style="46" customWidth="1"/>
    <col min="11" max="11" width="31.83984375" style="46" customWidth="1"/>
    <col min="12" max="12" width="29" style="46" customWidth="1"/>
    <col min="13" max="13" width="16.68359375" style="46" customWidth="1"/>
    <col min="14" max="14" width="20.15625" style="46" customWidth="1"/>
    <col min="15" max="15" width="13.578125" style="46" customWidth="1"/>
    <col min="16" max="16384" width="11.578125" style="46"/>
  </cols>
  <sheetData>
    <row r="1" spans="1:27" ht="18.3" x14ac:dyDescent="0.7">
      <c r="A1" s="106" t="s">
        <v>66</v>
      </c>
      <c r="B1" s="106"/>
      <c r="C1" s="106"/>
      <c r="D1" s="106"/>
      <c r="E1" s="106"/>
      <c r="F1" s="106"/>
      <c r="G1" s="106"/>
      <c r="H1" s="106"/>
      <c r="I1" s="156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</row>
    <row r="2" spans="1:27" x14ac:dyDescent="0.55000000000000004">
      <c r="A2" s="109"/>
      <c r="B2" s="109"/>
      <c r="C2" s="175"/>
      <c r="D2" s="175"/>
      <c r="E2" s="175"/>
      <c r="F2" s="175"/>
      <c r="G2" s="175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</row>
    <row r="3" spans="1:27" x14ac:dyDescent="0.55000000000000004">
      <c r="A3" s="109"/>
      <c r="B3" s="109"/>
      <c r="C3" s="109" t="s">
        <v>0</v>
      </c>
      <c r="D3" s="110" t="s">
        <v>1</v>
      </c>
      <c r="E3" s="109" t="s">
        <v>2</v>
      </c>
      <c r="F3" s="109" t="s">
        <v>21</v>
      </c>
      <c r="G3" s="109" t="s">
        <v>3</v>
      </c>
      <c r="H3" s="109" t="s">
        <v>4</v>
      </c>
      <c r="I3" s="109" t="s">
        <v>134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</row>
    <row r="4" spans="1:27" x14ac:dyDescent="0.55000000000000004">
      <c r="A4" s="185" t="s">
        <v>135</v>
      </c>
      <c r="B4" s="185"/>
      <c r="C4" s="109">
        <f>EINGABEN!$D$46</f>
        <v>10</v>
      </c>
      <c r="D4" s="109">
        <f>IF(MIN(A6:A45)&lt;1,0,ROUND(SUM(D6:D45),3))</f>
        <v>4.8550000000000004</v>
      </c>
      <c r="E4" s="109">
        <f>ROUND(SUM(E6:E45),3)</f>
        <v>822.75</v>
      </c>
      <c r="F4" s="108" t="s">
        <v>22</v>
      </c>
      <c r="G4" s="109">
        <f>IF(MIN(A6:A45)&lt;1,0,ROUND(SUM(G6:G45),3))</f>
        <v>719.22500000000002</v>
      </c>
      <c r="H4" s="109">
        <f>IF(MIN(A6:A45)&lt;1,0,ROUND(SUM(H6:H45),3))</f>
        <v>5.5330000000000004</v>
      </c>
      <c r="I4" s="109">
        <f>ROUND(SUM(I6:I45),3)</f>
        <v>126984.18799999999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</row>
    <row r="5" spans="1:27" x14ac:dyDescent="0.55000000000000004">
      <c r="A5" s="109" t="s">
        <v>8</v>
      </c>
      <c r="B5" s="109" t="s">
        <v>9</v>
      </c>
      <c r="C5" s="109" t="s">
        <v>38</v>
      </c>
      <c r="D5" s="109" t="s">
        <v>5</v>
      </c>
      <c r="E5" s="109" t="s">
        <v>6</v>
      </c>
      <c r="F5" s="109" t="s">
        <v>23</v>
      </c>
      <c r="G5" s="109" t="s">
        <v>10</v>
      </c>
      <c r="H5" s="109" t="s">
        <v>7</v>
      </c>
      <c r="I5" s="110" t="s">
        <v>18</v>
      </c>
      <c r="J5" s="108" t="s">
        <v>113</v>
      </c>
      <c r="K5" s="111" t="s">
        <v>111</v>
      </c>
      <c r="L5" s="111" t="s">
        <v>112</v>
      </c>
      <c r="M5" s="111" t="s">
        <v>147</v>
      </c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</row>
    <row r="6" spans="1:27" x14ac:dyDescent="0.55000000000000004">
      <c r="A6" s="109">
        <f>EINGABEN!A6</f>
        <v>8</v>
      </c>
      <c r="B6" s="109">
        <f>EINGABEN!D6</f>
        <v>64</v>
      </c>
      <c r="C6" s="109"/>
      <c r="D6" s="109">
        <f>(LN(((LN(A6+0.0001)))))</f>
        <v>0.73210537926014541</v>
      </c>
      <c r="E6" s="109">
        <f>(B6)</f>
        <v>64</v>
      </c>
      <c r="F6" s="108">
        <f>(C51+C53*D6)</f>
        <v>107.10559865239537</v>
      </c>
      <c r="G6" s="109">
        <f t="shared" ref="G6:G45" si="0">(D6*E6)</f>
        <v>46.854744272649306</v>
      </c>
      <c r="H6" s="109">
        <f t="shared" ref="H6:I45" si="1">(D6)^2</f>
        <v>0.53597828634164135</v>
      </c>
      <c r="I6" s="109">
        <f t="shared" si="1"/>
        <v>4096</v>
      </c>
      <c r="J6" s="108">
        <f>IF(EINGABEN!C6="","",EINGABEN!C6)</f>
        <v>8</v>
      </c>
      <c r="K6" s="108">
        <f t="shared" ref="K6:K44" si="2">IF(B6=0,"",B6)</f>
        <v>64</v>
      </c>
      <c r="L6" s="108">
        <f>IF(K6&lt;1,"",IF(J6="","",($C$51+$C$53*(LN((LN(J6+0.00001)))))))</f>
        <v>107.10505391644841</v>
      </c>
      <c r="M6" s="111">
        <f>IF(K6="","",ABS(K6-L6)^1)</f>
        <v>43.105053916448412</v>
      </c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</row>
    <row r="7" spans="1:27" x14ac:dyDescent="0.55000000000000004">
      <c r="A7" s="109">
        <f>EINGABEN!A7</f>
        <v>7</v>
      </c>
      <c r="B7" s="109">
        <f>EINGABEN!D7</f>
        <v>49</v>
      </c>
      <c r="C7" s="109"/>
      <c r="D7" s="109">
        <f t="shared" ref="D7:D45" si="3">(LN(((LN(A7+0.0001)))))</f>
        <v>0.66573715190378169</v>
      </c>
      <c r="E7" s="109">
        <f t="shared" ref="E7:E45" si="4">(B7)</f>
        <v>49</v>
      </c>
      <c r="F7" s="108">
        <f>(C51+C53*D7)</f>
        <v>100.42300785622822</v>
      </c>
      <c r="G7" s="109">
        <f t="shared" si="0"/>
        <v>32.621120443285299</v>
      </c>
      <c r="H7" s="109">
        <f t="shared" si="1"/>
        <v>0.44320595542495889</v>
      </c>
      <c r="I7" s="109">
        <f t="shared" si="1"/>
        <v>2401</v>
      </c>
      <c r="J7" s="108">
        <f>IF(EINGABEN!C7="","",EINGABEN!C7)</f>
        <v>7</v>
      </c>
      <c r="K7" s="108">
        <f t="shared" si="2"/>
        <v>49</v>
      </c>
      <c r="L7" s="108">
        <f t="shared" ref="L7:L45" si="5">IF(K7&lt;1,"",IF(J7="","",($C$51+$C$53*(LN((LN(J7+0.00001)))))))</f>
        <v>100.42234258127905</v>
      </c>
      <c r="M7" s="111">
        <f t="shared" ref="M7:M45" si="6">IF(K7="","",ABS(K7-L7)^1)</f>
        <v>51.422342581279054</v>
      </c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</row>
    <row r="8" spans="1:27" x14ac:dyDescent="0.55000000000000004">
      <c r="A8" s="109">
        <f>EINGABEN!A8</f>
        <v>4</v>
      </c>
      <c r="B8" s="109">
        <f>EINGABEN!D8</f>
        <v>16</v>
      </c>
      <c r="C8" s="109"/>
      <c r="D8" s="109">
        <f t="shared" si="3"/>
        <v>0.32665229327827383</v>
      </c>
      <c r="E8" s="109">
        <f t="shared" si="4"/>
        <v>16</v>
      </c>
      <c r="F8" s="108">
        <f>(C51+C53*D8)</f>
        <v>66.280686362490428</v>
      </c>
      <c r="G8" s="109">
        <f t="shared" si="0"/>
        <v>5.2264366924523813</v>
      </c>
      <c r="H8" s="109">
        <f t="shared" si="1"/>
        <v>0.10670172070395542</v>
      </c>
      <c r="I8" s="109">
        <f t="shared" si="1"/>
        <v>256</v>
      </c>
      <c r="J8" s="108">
        <f>IF(EINGABEN!C8="","",EINGABEN!C8)</f>
        <v>4</v>
      </c>
      <c r="K8" s="108">
        <f t="shared" si="2"/>
        <v>16</v>
      </c>
      <c r="L8" s="108">
        <f t="shared" si="5"/>
        <v>66.279052176690143</v>
      </c>
      <c r="M8" s="111">
        <f t="shared" si="6"/>
        <v>50.279052176690143</v>
      </c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</row>
    <row r="9" spans="1:27" x14ac:dyDescent="0.55000000000000004">
      <c r="A9" s="109">
        <f>EINGABEN!A9</f>
        <v>2.5</v>
      </c>
      <c r="B9" s="109">
        <f>EINGABEN!D9</f>
        <v>6.25</v>
      </c>
      <c r="C9" s="109"/>
      <c r="D9" s="109">
        <f t="shared" si="3"/>
        <v>-8.7377919349881192E-2</v>
      </c>
      <c r="E9" s="109">
        <f t="shared" si="4"/>
        <v>6.25</v>
      </c>
      <c r="F9" s="108">
        <f>(C51+C53*D9)</f>
        <v>24.592146552804845</v>
      </c>
      <c r="G9" s="109">
        <f t="shared" si="0"/>
        <v>-0.54611199593675741</v>
      </c>
      <c r="H9" s="109">
        <f t="shared" si="1"/>
        <v>7.6349007899143423E-3</v>
      </c>
      <c r="I9" s="109">
        <f t="shared" si="1"/>
        <v>39.0625</v>
      </c>
      <c r="J9" s="108">
        <f>IF(EINGABEN!C9="","",EINGABEN!C9)</f>
        <v>2.5</v>
      </c>
      <c r="K9" s="108">
        <f t="shared" si="2"/>
        <v>6.25</v>
      </c>
      <c r="L9" s="108">
        <f t="shared" si="5"/>
        <v>24.588190756906823</v>
      </c>
      <c r="M9" s="111">
        <f t="shared" si="6"/>
        <v>18.338190756906823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</row>
    <row r="10" spans="1:27" x14ac:dyDescent="0.55000000000000004">
      <c r="A10" s="109">
        <f>EINGABEN!A10</f>
        <v>4.5</v>
      </c>
      <c r="B10" s="109">
        <f>EINGABEN!D10</f>
        <v>20.25</v>
      </c>
      <c r="C10" s="109"/>
      <c r="D10" s="109">
        <f t="shared" si="3"/>
        <v>0.40819445920621489</v>
      </c>
      <c r="E10" s="109">
        <f t="shared" si="4"/>
        <v>20.25</v>
      </c>
      <c r="F10" s="108">
        <f>(C51+C53*D10)</f>
        <v>74.491135085245773</v>
      </c>
      <c r="G10" s="109">
        <f t="shared" si="0"/>
        <v>8.2659377989258509</v>
      </c>
      <c r="H10" s="109">
        <f t="shared" si="1"/>
        <v>0.16662271652665422</v>
      </c>
      <c r="I10" s="109">
        <f t="shared" si="1"/>
        <v>410.0625</v>
      </c>
      <c r="J10" s="108">
        <f>IF(EINGABEN!C10="","",EINGABEN!C10)</f>
        <v>4.5</v>
      </c>
      <c r="K10" s="108">
        <f t="shared" si="2"/>
        <v>20.25</v>
      </c>
      <c r="L10" s="108">
        <f t="shared" si="5"/>
        <v>74.489796223836109</v>
      </c>
      <c r="M10" s="111">
        <f t="shared" si="6"/>
        <v>54.239796223836109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</row>
    <row r="11" spans="1:27" x14ac:dyDescent="0.55000000000000004">
      <c r="A11" s="109">
        <f>EINGABEN!A11</f>
        <v>10</v>
      </c>
      <c r="B11" s="109">
        <f>EINGABEN!D11</f>
        <v>100</v>
      </c>
      <c r="C11" s="109"/>
      <c r="D11" s="109">
        <f t="shared" si="3"/>
        <v>0.83403678816162974</v>
      </c>
      <c r="E11" s="109">
        <f t="shared" si="4"/>
        <v>100</v>
      </c>
      <c r="F11" s="108">
        <f>(C51+C53*D11)</f>
        <v>117.36903225757354</v>
      </c>
      <c r="G11" s="109">
        <f t="shared" si="0"/>
        <v>83.40367881616298</v>
      </c>
      <c r="H11" s="109">
        <f t="shared" si="1"/>
        <v>0.69561736400696728</v>
      </c>
      <c r="I11" s="109">
        <f t="shared" si="1"/>
        <v>10000</v>
      </c>
      <c r="J11" s="108">
        <f>IF(EINGABEN!C11="","",EINGABEN!C11)</f>
        <v>10</v>
      </c>
      <c r="K11" s="108">
        <f t="shared" si="2"/>
        <v>100</v>
      </c>
      <c r="L11" s="108">
        <f t="shared" si="5"/>
        <v>117.36863870020792</v>
      </c>
      <c r="M11" s="111">
        <f t="shared" si="6"/>
        <v>17.368638700207924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</row>
    <row r="12" spans="1:27" x14ac:dyDescent="0.55000000000000004">
      <c r="A12" s="109">
        <f>EINGABEN!A12</f>
        <v>12</v>
      </c>
      <c r="B12" s="109">
        <f>EINGABEN!D12</f>
        <v>144</v>
      </c>
      <c r="C12" s="109"/>
      <c r="D12" s="109">
        <f t="shared" si="3"/>
        <v>0.91023844692576605</v>
      </c>
      <c r="E12" s="109">
        <f t="shared" si="4"/>
        <v>144</v>
      </c>
      <c r="F12" s="108">
        <f>(C51+C53*D12)</f>
        <v>125.04174740748419</v>
      </c>
      <c r="G12" s="109">
        <f t="shared" si="0"/>
        <v>131.0743363573103</v>
      </c>
      <c r="H12" s="109">
        <f t="shared" si="1"/>
        <v>0.82853403026183059</v>
      </c>
      <c r="I12" s="109">
        <f t="shared" si="1"/>
        <v>20736</v>
      </c>
      <c r="J12" s="108">
        <f>IF(EINGABEN!C12="","",EINGABEN!C12)</f>
        <v>12</v>
      </c>
      <c r="K12" s="108">
        <f t="shared" si="2"/>
        <v>144</v>
      </c>
      <c r="L12" s="108">
        <f t="shared" si="5"/>
        <v>125.04144350584428</v>
      </c>
      <c r="M12" s="111">
        <f t="shared" si="6"/>
        <v>18.958556494155715</v>
      </c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</row>
    <row r="13" spans="1:27" x14ac:dyDescent="0.55000000000000004">
      <c r="A13" s="109">
        <f>EINGABEN!A13</f>
        <v>15</v>
      </c>
      <c r="B13" s="109">
        <f>EINGABEN!D13</f>
        <v>225</v>
      </c>
      <c r="C13" s="109"/>
      <c r="D13" s="109">
        <f t="shared" si="3"/>
        <v>0.99623135473597912</v>
      </c>
      <c r="E13" s="109">
        <f t="shared" si="4"/>
        <v>225</v>
      </c>
      <c r="F13" s="108">
        <f>(C51+C53*D13)</f>
        <v>133.7003395856747</v>
      </c>
      <c r="G13" s="109">
        <f t="shared" si="0"/>
        <v>224.15205481559531</v>
      </c>
      <c r="H13" s="109">
        <f t="shared" si="1"/>
        <v>0.99247691215908429</v>
      </c>
      <c r="I13" s="109">
        <f t="shared" si="1"/>
        <v>50625</v>
      </c>
      <c r="J13" s="108">
        <f>IF(EINGABEN!C13="","",EINGABEN!C13)</f>
        <v>15</v>
      </c>
      <c r="K13" s="108">
        <f t="shared" si="2"/>
        <v>225</v>
      </c>
      <c r="L13" s="108">
        <f t="shared" si="5"/>
        <v>133.70011649726422</v>
      </c>
      <c r="M13" s="111">
        <f t="shared" si="6"/>
        <v>91.299883502735781</v>
      </c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</row>
    <row r="14" spans="1:27" x14ac:dyDescent="0.55000000000000004">
      <c r="A14" s="109">
        <f>EINGABEN!A14</f>
        <v>1.5</v>
      </c>
      <c r="B14" s="109">
        <f>EINGABEN!D14</f>
        <v>2.25</v>
      </c>
      <c r="C14" s="109"/>
      <c r="D14" s="109">
        <f t="shared" si="3"/>
        <v>-0.90255605448210952</v>
      </c>
      <c r="E14" s="109">
        <f t="shared" si="4"/>
        <v>2.25</v>
      </c>
      <c r="F14" s="108">
        <f>(C51+C53*D14)</f>
        <v>-57.487820323830256</v>
      </c>
      <c r="G14" s="109">
        <f t="shared" si="0"/>
        <v>-2.0307511225847463</v>
      </c>
      <c r="H14" s="109">
        <f t="shared" si="1"/>
        <v>0.81460743148231263</v>
      </c>
      <c r="I14" s="109">
        <f t="shared" si="1"/>
        <v>5.0625</v>
      </c>
      <c r="J14" s="108">
        <f>IF(EINGABEN!C14="","",EINGABEN!C14)</f>
        <v>1.5</v>
      </c>
      <c r="K14" s="108">
        <f t="shared" si="2"/>
        <v>2.25</v>
      </c>
      <c r="L14" s="108">
        <f t="shared" si="5"/>
        <v>-57.502718298084211</v>
      </c>
      <c r="M14" s="111">
        <f t="shared" si="6"/>
        <v>59.752718298084211</v>
      </c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</row>
    <row r="15" spans="1:27" ht="14.7" thickBot="1" x14ac:dyDescent="0.6">
      <c r="A15" s="112">
        <f>EINGABEN!A15</f>
        <v>14</v>
      </c>
      <c r="B15" s="112">
        <f>EINGABEN!D15</f>
        <v>196</v>
      </c>
      <c r="C15" s="112"/>
      <c r="D15" s="112">
        <f t="shared" si="3"/>
        <v>0.97042448785819069</v>
      </c>
      <c r="E15" s="112">
        <f t="shared" si="4"/>
        <v>196</v>
      </c>
      <c r="F15" s="113">
        <f>(C51+C53*D15)</f>
        <v>131.10185627604199</v>
      </c>
      <c r="G15" s="109">
        <f t="shared" si="0"/>
        <v>190.20319962020537</v>
      </c>
      <c r="H15" s="109">
        <f t="shared" si="1"/>
        <v>0.94172368663483164</v>
      </c>
      <c r="I15" s="109">
        <f t="shared" si="1"/>
        <v>38416</v>
      </c>
      <c r="J15" s="108">
        <f>IF(EINGABEN!C15="","",EINGABEN!C15)</f>
        <v>14</v>
      </c>
      <c r="K15" s="108">
        <f t="shared" si="2"/>
        <v>196</v>
      </c>
      <c r="L15" s="108">
        <f t="shared" si="5"/>
        <v>131.10161100405665</v>
      </c>
      <c r="M15" s="111">
        <f t="shared" si="6"/>
        <v>64.89838899594335</v>
      </c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</row>
    <row r="16" spans="1:27" ht="14.7" thickTop="1" x14ac:dyDescent="0.55000000000000004">
      <c r="A16" s="114">
        <f>EINGABEN!A16</f>
        <v>2.7182818279999998</v>
      </c>
      <c r="B16" s="115">
        <f>EINGABEN!D16</f>
        <v>0</v>
      </c>
      <c r="C16" s="115"/>
      <c r="D16" s="115">
        <f t="shared" si="3"/>
        <v>3.6786421961512406E-5</v>
      </c>
      <c r="E16" s="115">
        <f t="shared" si="4"/>
        <v>0</v>
      </c>
      <c r="F16" s="116">
        <f>(C51+C53*D16)</f>
        <v>33.393899010407026</v>
      </c>
      <c r="G16" s="109">
        <f t="shared" si="0"/>
        <v>0</v>
      </c>
      <c r="H16" s="109">
        <f t="shared" si="1"/>
        <v>1.3532408407304422E-9</v>
      </c>
      <c r="I16" s="109">
        <f t="shared" si="1"/>
        <v>0</v>
      </c>
      <c r="J16" s="108" t="str">
        <f>IF(EINGABEN!C16="","",EINGABEN!C16)</f>
        <v/>
      </c>
      <c r="K16" s="108" t="str">
        <f t="shared" si="2"/>
        <v/>
      </c>
      <c r="L16" s="108" t="str">
        <f t="shared" si="5"/>
        <v/>
      </c>
      <c r="M16" s="111" t="str">
        <f t="shared" si="6"/>
        <v/>
      </c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</row>
    <row r="17" spans="1:25" x14ac:dyDescent="0.55000000000000004">
      <c r="A17" s="117">
        <f>EINGABEN!A17</f>
        <v>2.7182818279999998</v>
      </c>
      <c r="B17" s="44">
        <f>EINGABEN!D17</f>
        <v>0</v>
      </c>
      <c r="C17" s="44"/>
      <c r="D17" s="44">
        <f t="shared" si="3"/>
        <v>3.6786421961512406E-5</v>
      </c>
      <c r="E17" s="44">
        <f t="shared" si="4"/>
        <v>0</v>
      </c>
      <c r="F17" s="41">
        <f>(C51+C53*D17)</f>
        <v>33.393899010407026</v>
      </c>
      <c r="G17" s="109">
        <f t="shared" si="0"/>
        <v>0</v>
      </c>
      <c r="H17" s="109">
        <f t="shared" si="1"/>
        <v>1.3532408407304422E-9</v>
      </c>
      <c r="I17" s="109">
        <f t="shared" si="1"/>
        <v>0</v>
      </c>
      <c r="J17" s="108" t="str">
        <f>IF(EINGABEN!C17="","",EINGABEN!C17)</f>
        <v/>
      </c>
      <c r="K17" s="108" t="str">
        <f t="shared" si="2"/>
        <v/>
      </c>
      <c r="L17" s="108" t="str">
        <f t="shared" si="5"/>
        <v/>
      </c>
      <c r="M17" s="111" t="str">
        <f t="shared" si="6"/>
        <v/>
      </c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</row>
    <row r="18" spans="1:25" x14ac:dyDescent="0.55000000000000004">
      <c r="A18" s="117">
        <f>EINGABEN!A18</f>
        <v>2.7182818279999998</v>
      </c>
      <c r="B18" s="44">
        <f>EINGABEN!D18</f>
        <v>0</v>
      </c>
      <c r="C18" s="44"/>
      <c r="D18" s="44">
        <f t="shared" si="3"/>
        <v>3.6786421961512406E-5</v>
      </c>
      <c r="E18" s="44">
        <f t="shared" si="4"/>
        <v>0</v>
      </c>
      <c r="F18" s="41">
        <f>(C51+C53*D18)</f>
        <v>33.393899010407026</v>
      </c>
      <c r="G18" s="109">
        <f t="shared" si="0"/>
        <v>0</v>
      </c>
      <c r="H18" s="109">
        <f t="shared" si="1"/>
        <v>1.3532408407304422E-9</v>
      </c>
      <c r="I18" s="109">
        <f t="shared" si="1"/>
        <v>0</v>
      </c>
      <c r="J18" s="108" t="str">
        <f>IF(EINGABEN!C18="","",EINGABEN!C18)</f>
        <v/>
      </c>
      <c r="K18" s="108" t="str">
        <f t="shared" si="2"/>
        <v/>
      </c>
      <c r="L18" s="111" t="str">
        <f t="shared" si="5"/>
        <v/>
      </c>
      <c r="M18" s="111" t="str">
        <f t="shared" si="6"/>
        <v/>
      </c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</row>
    <row r="19" spans="1:25" x14ac:dyDescent="0.55000000000000004">
      <c r="A19" s="117">
        <f>EINGABEN!A19</f>
        <v>2.7182818279999998</v>
      </c>
      <c r="B19" s="44">
        <f>EINGABEN!D19</f>
        <v>0</v>
      </c>
      <c r="C19" s="44"/>
      <c r="D19" s="44">
        <f t="shared" si="3"/>
        <v>3.6786421961512406E-5</v>
      </c>
      <c r="E19" s="44">
        <f t="shared" si="4"/>
        <v>0</v>
      </c>
      <c r="F19" s="41">
        <f>(C51+C53*D19)</f>
        <v>33.393899010407026</v>
      </c>
      <c r="G19" s="109">
        <f t="shared" si="0"/>
        <v>0</v>
      </c>
      <c r="H19" s="109">
        <f t="shared" si="1"/>
        <v>1.3532408407304422E-9</v>
      </c>
      <c r="I19" s="109">
        <f t="shared" si="1"/>
        <v>0</v>
      </c>
      <c r="J19" s="108" t="str">
        <f>IF(EINGABEN!C19="","",EINGABEN!C19)</f>
        <v/>
      </c>
      <c r="K19" s="108" t="str">
        <f t="shared" si="2"/>
        <v/>
      </c>
      <c r="L19" s="108" t="str">
        <f t="shared" si="5"/>
        <v/>
      </c>
      <c r="M19" s="111" t="str">
        <f t="shared" si="6"/>
        <v/>
      </c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</row>
    <row r="20" spans="1:25" x14ac:dyDescent="0.55000000000000004">
      <c r="A20" s="117">
        <f>EINGABEN!A20</f>
        <v>2.7182818279999998</v>
      </c>
      <c r="B20" s="44">
        <f>EINGABEN!D20</f>
        <v>0</v>
      </c>
      <c r="C20" s="44"/>
      <c r="D20" s="44">
        <f t="shared" si="3"/>
        <v>3.6786421961512406E-5</v>
      </c>
      <c r="E20" s="44">
        <f t="shared" si="4"/>
        <v>0</v>
      </c>
      <c r="F20" s="41">
        <f>(C51+C53*D20)</f>
        <v>33.393899010407026</v>
      </c>
      <c r="G20" s="109">
        <f t="shared" si="0"/>
        <v>0</v>
      </c>
      <c r="H20" s="109">
        <f t="shared" si="1"/>
        <v>1.3532408407304422E-9</v>
      </c>
      <c r="I20" s="109">
        <f t="shared" si="1"/>
        <v>0</v>
      </c>
      <c r="J20" s="108" t="str">
        <f>IF(EINGABEN!C20="","",EINGABEN!C20)</f>
        <v/>
      </c>
      <c r="K20" s="108" t="str">
        <f t="shared" si="2"/>
        <v/>
      </c>
      <c r="L20" s="108" t="str">
        <f t="shared" si="5"/>
        <v/>
      </c>
      <c r="M20" s="111" t="str">
        <f t="shared" si="6"/>
        <v/>
      </c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</row>
    <row r="21" spans="1:25" x14ac:dyDescent="0.55000000000000004">
      <c r="A21" s="117">
        <f>EINGABEN!A21</f>
        <v>2.7182818279999998</v>
      </c>
      <c r="B21" s="44">
        <f>EINGABEN!D21</f>
        <v>0</v>
      </c>
      <c r="C21" s="44"/>
      <c r="D21" s="44">
        <f t="shared" si="3"/>
        <v>3.6786421961512406E-5</v>
      </c>
      <c r="E21" s="44">
        <f t="shared" si="4"/>
        <v>0</v>
      </c>
      <c r="F21" s="41">
        <f>(C51+C53*D21)</f>
        <v>33.393899010407026</v>
      </c>
      <c r="G21" s="109">
        <f t="shared" si="0"/>
        <v>0</v>
      </c>
      <c r="H21" s="109">
        <f t="shared" si="1"/>
        <v>1.3532408407304422E-9</v>
      </c>
      <c r="I21" s="109">
        <f t="shared" si="1"/>
        <v>0</v>
      </c>
      <c r="J21" s="108" t="str">
        <f>IF(EINGABEN!C21="","",EINGABEN!C21)</f>
        <v/>
      </c>
      <c r="K21" s="108" t="str">
        <f t="shared" si="2"/>
        <v/>
      </c>
      <c r="L21" s="108" t="str">
        <f t="shared" si="5"/>
        <v/>
      </c>
      <c r="M21" s="111" t="str">
        <f t="shared" si="6"/>
        <v/>
      </c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</row>
    <row r="22" spans="1:25" x14ac:dyDescent="0.55000000000000004">
      <c r="A22" s="117">
        <f>EINGABEN!A22</f>
        <v>2.7182818279999998</v>
      </c>
      <c r="B22" s="44">
        <f>EINGABEN!D22</f>
        <v>0</v>
      </c>
      <c r="C22" s="44"/>
      <c r="D22" s="44">
        <f t="shared" si="3"/>
        <v>3.6786421961512406E-5</v>
      </c>
      <c r="E22" s="44">
        <f t="shared" si="4"/>
        <v>0</v>
      </c>
      <c r="F22" s="41">
        <f>(C51+C53*D22)</f>
        <v>33.393899010407026</v>
      </c>
      <c r="G22" s="109">
        <f t="shared" si="0"/>
        <v>0</v>
      </c>
      <c r="H22" s="109">
        <f t="shared" si="1"/>
        <v>1.3532408407304422E-9</v>
      </c>
      <c r="I22" s="109">
        <f t="shared" si="1"/>
        <v>0</v>
      </c>
      <c r="J22" s="108" t="str">
        <f>IF(EINGABEN!C22="","",EINGABEN!C22)</f>
        <v/>
      </c>
      <c r="K22" s="108" t="str">
        <f t="shared" si="2"/>
        <v/>
      </c>
      <c r="L22" s="108" t="str">
        <f t="shared" si="5"/>
        <v/>
      </c>
      <c r="M22" s="111" t="str">
        <f t="shared" si="6"/>
        <v/>
      </c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</row>
    <row r="23" spans="1:25" x14ac:dyDescent="0.55000000000000004">
      <c r="A23" s="117">
        <f>EINGABEN!A23</f>
        <v>2.7182818279999998</v>
      </c>
      <c r="B23" s="44">
        <f>EINGABEN!D23</f>
        <v>0</v>
      </c>
      <c r="C23" s="44"/>
      <c r="D23" s="44">
        <f t="shared" si="3"/>
        <v>3.6786421961512406E-5</v>
      </c>
      <c r="E23" s="44">
        <f t="shared" si="4"/>
        <v>0</v>
      </c>
      <c r="F23" s="41">
        <f>(C51+C53*D23)</f>
        <v>33.393899010407026</v>
      </c>
      <c r="G23" s="109">
        <f t="shared" si="0"/>
        <v>0</v>
      </c>
      <c r="H23" s="109">
        <f t="shared" si="1"/>
        <v>1.3532408407304422E-9</v>
      </c>
      <c r="I23" s="109">
        <f t="shared" si="1"/>
        <v>0</v>
      </c>
      <c r="J23" s="108" t="str">
        <f>IF(EINGABEN!C23="","",EINGABEN!C23)</f>
        <v/>
      </c>
      <c r="K23" s="108" t="str">
        <f t="shared" si="2"/>
        <v/>
      </c>
      <c r="L23" s="108" t="str">
        <f t="shared" si="5"/>
        <v/>
      </c>
      <c r="M23" s="111" t="str">
        <f t="shared" si="6"/>
        <v/>
      </c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</row>
    <row r="24" spans="1:25" x14ac:dyDescent="0.55000000000000004">
      <c r="A24" s="117">
        <f>EINGABEN!A24</f>
        <v>2.7182818279999998</v>
      </c>
      <c r="B24" s="44">
        <f>EINGABEN!D24</f>
        <v>0</v>
      </c>
      <c r="C24" s="44"/>
      <c r="D24" s="44">
        <f t="shared" si="3"/>
        <v>3.6786421961512406E-5</v>
      </c>
      <c r="E24" s="44">
        <f t="shared" si="4"/>
        <v>0</v>
      </c>
      <c r="F24" s="41">
        <f>(C51+C53*D24)</f>
        <v>33.393899010407026</v>
      </c>
      <c r="G24" s="109">
        <f t="shared" si="0"/>
        <v>0</v>
      </c>
      <c r="H24" s="109">
        <f t="shared" si="1"/>
        <v>1.3532408407304422E-9</v>
      </c>
      <c r="I24" s="109">
        <f t="shared" si="1"/>
        <v>0</v>
      </c>
      <c r="J24" s="108" t="str">
        <f>IF(EINGABEN!C24="","",EINGABEN!C24)</f>
        <v/>
      </c>
      <c r="K24" s="108" t="str">
        <f t="shared" si="2"/>
        <v/>
      </c>
      <c r="L24" s="108" t="str">
        <f t="shared" si="5"/>
        <v/>
      </c>
      <c r="M24" s="111" t="str">
        <f t="shared" si="6"/>
        <v/>
      </c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</row>
    <row r="25" spans="1:25" x14ac:dyDescent="0.55000000000000004">
      <c r="A25" s="117">
        <f>EINGABEN!A25</f>
        <v>2.7182818279999998</v>
      </c>
      <c r="B25" s="44">
        <f>EINGABEN!D25</f>
        <v>0</v>
      </c>
      <c r="C25" s="44"/>
      <c r="D25" s="44">
        <f t="shared" si="3"/>
        <v>3.6786421961512406E-5</v>
      </c>
      <c r="E25" s="44">
        <f t="shared" si="4"/>
        <v>0</v>
      </c>
      <c r="F25" s="41">
        <f>(C51+C53*D25)</f>
        <v>33.393899010407026</v>
      </c>
      <c r="G25" s="109">
        <f t="shared" si="0"/>
        <v>0</v>
      </c>
      <c r="H25" s="109">
        <f t="shared" si="1"/>
        <v>1.3532408407304422E-9</v>
      </c>
      <c r="I25" s="109">
        <f t="shared" si="1"/>
        <v>0</v>
      </c>
      <c r="J25" s="108" t="str">
        <f>IF(EINGABEN!C25="","",EINGABEN!C25)</f>
        <v/>
      </c>
      <c r="K25" s="108" t="str">
        <f t="shared" si="2"/>
        <v/>
      </c>
      <c r="L25" s="108" t="str">
        <f t="shared" si="5"/>
        <v/>
      </c>
      <c r="M25" s="111" t="str">
        <f t="shared" si="6"/>
        <v/>
      </c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</row>
    <row r="26" spans="1:25" x14ac:dyDescent="0.55000000000000004">
      <c r="A26" s="117">
        <f>EINGABEN!A26</f>
        <v>2.7182818279999998</v>
      </c>
      <c r="B26" s="44">
        <f>EINGABEN!D26</f>
        <v>0</v>
      </c>
      <c r="C26" s="44"/>
      <c r="D26" s="44">
        <f t="shared" si="3"/>
        <v>3.6786421961512406E-5</v>
      </c>
      <c r="E26" s="44">
        <f t="shared" si="4"/>
        <v>0</v>
      </c>
      <c r="F26" s="41">
        <f>(C51+C53*D26)</f>
        <v>33.393899010407026</v>
      </c>
      <c r="G26" s="109">
        <f t="shared" si="0"/>
        <v>0</v>
      </c>
      <c r="H26" s="109">
        <f t="shared" si="1"/>
        <v>1.3532408407304422E-9</v>
      </c>
      <c r="I26" s="109">
        <f t="shared" si="1"/>
        <v>0</v>
      </c>
      <c r="J26" s="108" t="str">
        <f>IF(EINGABEN!C26="","",EINGABEN!C26)</f>
        <v/>
      </c>
      <c r="K26" s="108" t="str">
        <f t="shared" si="2"/>
        <v/>
      </c>
      <c r="L26" s="108" t="str">
        <f t="shared" si="5"/>
        <v/>
      </c>
      <c r="M26" s="111" t="str">
        <f t="shared" si="6"/>
        <v/>
      </c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</row>
    <row r="27" spans="1:25" x14ac:dyDescent="0.55000000000000004">
      <c r="A27" s="117">
        <f>EINGABEN!A27</f>
        <v>2.7182818279999998</v>
      </c>
      <c r="B27" s="44">
        <f>EINGABEN!D27</f>
        <v>0</v>
      </c>
      <c r="C27" s="44"/>
      <c r="D27" s="44">
        <f t="shared" si="3"/>
        <v>3.6786421961512406E-5</v>
      </c>
      <c r="E27" s="44">
        <f t="shared" si="4"/>
        <v>0</v>
      </c>
      <c r="F27" s="41">
        <f>(C51+C53*D27)</f>
        <v>33.393899010407026</v>
      </c>
      <c r="G27" s="109">
        <f t="shared" si="0"/>
        <v>0</v>
      </c>
      <c r="H27" s="109">
        <f t="shared" si="1"/>
        <v>1.3532408407304422E-9</v>
      </c>
      <c r="I27" s="109">
        <f t="shared" si="1"/>
        <v>0</v>
      </c>
      <c r="J27" s="108" t="str">
        <f>IF(EINGABEN!C27="","",EINGABEN!C27)</f>
        <v/>
      </c>
      <c r="K27" s="108" t="str">
        <f t="shared" si="2"/>
        <v/>
      </c>
      <c r="L27" s="108" t="str">
        <f t="shared" si="5"/>
        <v/>
      </c>
      <c r="M27" s="111" t="str">
        <f t="shared" si="6"/>
        <v/>
      </c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</row>
    <row r="28" spans="1:25" x14ac:dyDescent="0.55000000000000004">
      <c r="A28" s="117">
        <f>EINGABEN!A28</f>
        <v>2.7182818279999998</v>
      </c>
      <c r="B28" s="44">
        <f>EINGABEN!D28</f>
        <v>0</v>
      </c>
      <c r="C28" s="44"/>
      <c r="D28" s="44">
        <f t="shared" si="3"/>
        <v>3.6786421961512406E-5</v>
      </c>
      <c r="E28" s="44">
        <f t="shared" si="4"/>
        <v>0</v>
      </c>
      <c r="F28" s="41">
        <f>(C51+C53*D28)</f>
        <v>33.393899010407026</v>
      </c>
      <c r="G28" s="109">
        <f t="shared" si="0"/>
        <v>0</v>
      </c>
      <c r="H28" s="109">
        <f t="shared" si="1"/>
        <v>1.3532408407304422E-9</v>
      </c>
      <c r="I28" s="109">
        <f t="shared" si="1"/>
        <v>0</v>
      </c>
      <c r="J28" s="108" t="str">
        <f>IF(EINGABEN!C28="","",EINGABEN!C28)</f>
        <v/>
      </c>
      <c r="K28" s="108" t="str">
        <f t="shared" si="2"/>
        <v/>
      </c>
      <c r="L28" s="108" t="str">
        <f t="shared" si="5"/>
        <v/>
      </c>
      <c r="M28" s="111" t="str">
        <f t="shared" si="6"/>
        <v/>
      </c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</row>
    <row r="29" spans="1:25" x14ac:dyDescent="0.55000000000000004">
      <c r="A29" s="117">
        <f>EINGABEN!A29</f>
        <v>2.7182818279999998</v>
      </c>
      <c r="B29" s="44">
        <f>EINGABEN!D29</f>
        <v>0</v>
      </c>
      <c r="C29" s="44"/>
      <c r="D29" s="44">
        <f t="shared" si="3"/>
        <v>3.6786421961512406E-5</v>
      </c>
      <c r="E29" s="44">
        <f t="shared" si="4"/>
        <v>0</v>
      </c>
      <c r="F29" s="41">
        <f>(C51+C53*D29)</f>
        <v>33.393899010407026</v>
      </c>
      <c r="G29" s="109">
        <f t="shared" si="0"/>
        <v>0</v>
      </c>
      <c r="H29" s="109">
        <f t="shared" si="1"/>
        <v>1.3532408407304422E-9</v>
      </c>
      <c r="I29" s="109">
        <f t="shared" si="1"/>
        <v>0</v>
      </c>
      <c r="J29" s="108" t="str">
        <f>IF(EINGABEN!C29="","",EINGABEN!C29)</f>
        <v/>
      </c>
      <c r="K29" s="108" t="str">
        <f t="shared" si="2"/>
        <v/>
      </c>
      <c r="L29" s="108" t="str">
        <f t="shared" si="5"/>
        <v/>
      </c>
      <c r="M29" s="111" t="str">
        <f t="shared" si="6"/>
        <v/>
      </c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</row>
    <row r="30" spans="1:25" x14ac:dyDescent="0.55000000000000004">
      <c r="A30" s="117">
        <f>EINGABEN!A30</f>
        <v>2.7182818279999998</v>
      </c>
      <c r="B30" s="44">
        <f>EINGABEN!D30</f>
        <v>0</v>
      </c>
      <c r="C30" s="44"/>
      <c r="D30" s="44">
        <f t="shared" si="3"/>
        <v>3.6786421961512406E-5</v>
      </c>
      <c r="E30" s="44">
        <f t="shared" si="4"/>
        <v>0</v>
      </c>
      <c r="F30" s="41">
        <f>(C51+C53*D30)</f>
        <v>33.393899010407026</v>
      </c>
      <c r="G30" s="109">
        <f t="shared" si="0"/>
        <v>0</v>
      </c>
      <c r="H30" s="109">
        <f t="shared" si="1"/>
        <v>1.3532408407304422E-9</v>
      </c>
      <c r="I30" s="109">
        <f t="shared" si="1"/>
        <v>0</v>
      </c>
      <c r="J30" s="108" t="str">
        <f>IF(EINGABEN!C30="","",EINGABEN!C30)</f>
        <v/>
      </c>
      <c r="K30" s="108" t="str">
        <f t="shared" si="2"/>
        <v/>
      </c>
      <c r="L30" s="108" t="str">
        <f t="shared" si="5"/>
        <v/>
      </c>
      <c r="M30" s="111" t="str">
        <f t="shared" si="6"/>
        <v/>
      </c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</row>
    <row r="31" spans="1:25" x14ac:dyDescent="0.55000000000000004">
      <c r="A31" s="117">
        <f>EINGABEN!A31</f>
        <v>2.7182818279999998</v>
      </c>
      <c r="B31" s="44">
        <f>EINGABEN!D31</f>
        <v>0</v>
      </c>
      <c r="C31" s="44"/>
      <c r="D31" s="44">
        <f t="shared" si="3"/>
        <v>3.6786421961512406E-5</v>
      </c>
      <c r="E31" s="44">
        <f t="shared" si="4"/>
        <v>0</v>
      </c>
      <c r="F31" s="41">
        <f>(C51+C53*D31)</f>
        <v>33.393899010407026</v>
      </c>
      <c r="G31" s="109">
        <f t="shared" si="0"/>
        <v>0</v>
      </c>
      <c r="H31" s="109">
        <f t="shared" si="1"/>
        <v>1.3532408407304422E-9</v>
      </c>
      <c r="I31" s="109">
        <f t="shared" si="1"/>
        <v>0</v>
      </c>
      <c r="J31" s="108" t="str">
        <f>IF(EINGABEN!C31="","",EINGABEN!C31)</f>
        <v/>
      </c>
      <c r="K31" s="108" t="str">
        <f t="shared" si="2"/>
        <v/>
      </c>
      <c r="L31" s="108" t="str">
        <f t="shared" si="5"/>
        <v/>
      </c>
      <c r="M31" s="111" t="str">
        <f t="shared" si="6"/>
        <v/>
      </c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</row>
    <row r="32" spans="1:25" x14ac:dyDescent="0.55000000000000004">
      <c r="A32" s="117">
        <f>EINGABEN!A32</f>
        <v>2.7182818279999998</v>
      </c>
      <c r="B32" s="44">
        <f>EINGABEN!D32</f>
        <v>0</v>
      </c>
      <c r="C32" s="44"/>
      <c r="D32" s="44">
        <f t="shared" si="3"/>
        <v>3.6786421961512406E-5</v>
      </c>
      <c r="E32" s="44">
        <f t="shared" si="4"/>
        <v>0</v>
      </c>
      <c r="F32" s="41">
        <f>(C51+C53*D32)</f>
        <v>33.393899010407026</v>
      </c>
      <c r="G32" s="109">
        <f t="shared" si="0"/>
        <v>0</v>
      </c>
      <c r="H32" s="109">
        <f t="shared" si="1"/>
        <v>1.3532408407304422E-9</v>
      </c>
      <c r="I32" s="109">
        <f t="shared" si="1"/>
        <v>0</v>
      </c>
      <c r="J32" s="108" t="str">
        <f>IF(EINGABEN!C32="","",EINGABEN!C32)</f>
        <v/>
      </c>
      <c r="K32" s="108" t="str">
        <f t="shared" si="2"/>
        <v/>
      </c>
      <c r="L32" s="108" t="str">
        <f t="shared" si="5"/>
        <v/>
      </c>
      <c r="M32" s="111" t="str">
        <f t="shared" si="6"/>
        <v/>
      </c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spans="1:25" x14ac:dyDescent="0.55000000000000004">
      <c r="A33" s="117">
        <f>EINGABEN!A33</f>
        <v>2.7182818279999998</v>
      </c>
      <c r="B33" s="44">
        <f>EINGABEN!D33</f>
        <v>0</v>
      </c>
      <c r="C33" s="44"/>
      <c r="D33" s="44">
        <f t="shared" si="3"/>
        <v>3.6786421961512406E-5</v>
      </c>
      <c r="E33" s="44">
        <f t="shared" si="4"/>
        <v>0</v>
      </c>
      <c r="F33" s="41">
        <f>(C51+C53*D33)</f>
        <v>33.393899010407026</v>
      </c>
      <c r="G33" s="109">
        <f t="shared" si="0"/>
        <v>0</v>
      </c>
      <c r="H33" s="109">
        <f t="shared" si="1"/>
        <v>1.3532408407304422E-9</v>
      </c>
      <c r="I33" s="109">
        <f t="shared" si="1"/>
        <v>0</v>
      </c>
      <c r="J33" s="108" t="str">
        <f>IF(EINGABEN!C33="","",EINGABEN!C33)</f>
        <v/>
      </c>
      <c r="K33" s="108" t="str">
        <f t="shared" si="2"/>
        <v/>
      </c>
      <c r="L33" s="108" t="str">
        <f t="shared" si="5"/>
        <v/>
      </c>
      <c r="M33" s="111" t="str">
        <f t="shared" si="6"/>
        <v/>
      </c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spans="1:25" x14ac:dyDescent="0.55000000000000004">
      <c r="A34" s="117">
        <f>EINGABEN!A34</f>
        <v>2.7182818279999998</v>
      </c>
      <c r="B34" s="44">
        <f>EINGABEN!D34</f>
        <v>0</v>
      </c>
      <c r="C34" s="44"/>
      <c r="D34" s="44">
        <f t="shared" si="3"/>
        <v>3.6786421961512406E-5</v>
      </c>
      <c r="E34" s="44">
        <f t="shared" si="4"/>
        <v>0</v>
      </c>
      <c r="F34" s="41">
        <f>(C51+C53*D34)</f>
        <v>33.393899010407026</v>
      </c>
      <c r="G34" s="109">
        <f t="shared" si="0"/>
        <v>0</v>
      </c>
      <c r="H34" s="109">
        <f t="shared" si="1"/>
        <v>1.3532408407304422E-9</v>
      </c>
      <c r="I34" s="109">
        <f t="shared" si="1"/>
        <v>0</v>
      </c>
      <c r="J34" s="108" t="str">
        <f>IF(EINGABEN!C34="","",EINGABEN!C34)</f>
        <v/>
      </c>
      <c r="K34" s="108" t="str">
        <f t="shared" si="2"/>
        <v/>
      </c>
      <c r="L34" s="108" t="str">
        <f t="shared" si="5"/>
        <v/>
      </c>
      <c r="M34" s="111" t="str">
        <f t="shared" si="6"/>
        <v/>
      </c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  <row r="35" spans="1:25" x14ac:dyDescent="0.55000000000000004">
      <c r="A35" s="117">
        <f>EINGABEN!A35</f>
        <v>2.7182818279999998</v>
      </c>
      <c r="B35" s="44">
        <f>EINGABEN!D35</f>
        <v>0</v>
      </c>
      <c r="C35" s="44"/>
      <c r="D35" s="44">
        <f t="shared" si="3"/>
        <v>3.6786421961512406E-5</v>
      </c>
      <c r="E35" s="44">
        <f t="shared" si="4"/>
        <v>0</v>
      </c>
      <c r="F35" s="41">
        <f>(C51+C53*D35)</f>
        <v>33.393899010407026</v>
      </c>
      <c r="G35" s="109">
        <f t="shared" si="0"/>
        <v>0</v>
      </c>
      <c r="H35" s="109">
        <f t="shared" si="1"/>
        <v>1.3532408407304422E-9</v>
      </c>
      <c r="I35" s="109">
        <f t="shared" si="1"/>
        <v>0</v>
      </c>
      <c r="J35" s="108" t="str">
        <f>IF(EINGABEN!C35="","",EINGABEN!C35)</f>
        <v/>
      </c>
      <c r="K35" s="108" t="str">
        <f t="shared" si="2"/>
        <v/>
      </c>
      <c r="L35" s="108" t="str">
        <f t="shared" si="5"/>
        <v/>
      </c>
      <c r="M35" s="111" t="str">
        <f t="shared" si="6"/>
        <v/>
      </c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</row>
    <row r="36" spans="1:25" x14ac:dyDescent="0.55000000000000004">
      <c r="A36" s="117">
        <f>EINGABEN!A36</f>
        <v>2.7182818279999998</v>
      </c>
      <c r="B36" s="44">
        <f>EINGABEN!D36</f>
        <v>0</v>
      </c>
      <c r="C36" s="44"/>
      <c r="D36" s="44">
        <f t="shared" si="3"/>
        <v>3.6786421961512406E-5</v>
      </c>
      <c r="E36" s="44">
        <f t="shared" si="4"/>
        <v>0</v>
      </c>
      <c r="F36" s="41">
        <f>(C51+C53*D36)</f>
        <v>33.393899010407026</v>
      </c>
      <c r="G36" s="109">
        <f t="shared" si="0"/>
        <v>0</v>
      </c>
      <c r="H36" s="109">
        <f t="shared" si="1"/>
        <v>1.3532408407304422E-9</v>
      </c>
      <c r="I36" s="109">
        <f t="shared" si="1"/>
        <v>0</v>
      </c>
      <c r="J36" s="108" t="str">
        <f>IF(EINGABEN!C36="","",EINGABEN!C36)</f>
        <v/>
      </c>
      <c r="K36" s="108" t="str">
        <f t="shared" si="2"/>
        <v/>
      </c>
      <c r="L36" s="108" t="str">
        <f t="shared" si="5"/>
        <v/>
      </c>
      <c r="M36" s="111" t="str">
        <f t="shared" si="6"/>
        <v/>
      </c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</row>
    <row r="37" spans="1:25" x14ac:dyDescent="0.55000000000000004">
      <c r="A37" s="117">
        <f>EINGABEN!A37</f>
        <v>2.7182818279999998</v>
      </c>
      <c r="B37" s="44">
        <f>EINGABEN!D37</f>
        <v>0</v>
      </c>
      <c r="C37" s="44"/>
      <c r="D37" s="44">
        <f t="shared" si="3"/>
        <v>3.6786421961512406E-5</v>
      </c>
      <c r="E37" s="44">
        <f t="shared" si="4"/>
        <v>0</v>
      </c>
      <c r="F37" s="41">
        <f>(C51+C53*D37)</f>
        <v>33.393899010407026</v>
      </c>
      <c r="G37" s="109">
        <f t="shared" si="0"/>
        <v>0</v>
      </c>
      <c r="H37" s="109">
        <f t="shared" si="1"/>
        <v>1.3532408407304422E-9</v>
      </c>
      <c r="I37" s="109">
        <f t="shared" si="1"/>
        <v>0</v>
      </c>
      <c r="J37" s="108" t="str">
        <f>IF(EINGABEN!C37="","",EINGABEN!C37)</f>
        <v/>
      </c>
      <c r="K37" s="108" t="str">
        <f t="shared" si="2"/>
        <v/>
      </c>
      <c r="L37" s="108" t="str">
        <f t="shared" si="5"/>
        <v/>
      </c>
      <c r="M37" s="111" t="str">
        <f t="shared" si="6"/>
        <v/>
      </c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</row>
    <row r="38" spans="1:25" x14ac:dyDescent="0.55000000000000004">
      <c r="A38" s="117">
        <f>EINGABEN!A38</f>
        <v>2.7182818279999998</v>
      </c>
      <c r="B38" s="44">
        <f>EINGABEN!D38</f>
        <v>0</v>
      </c>
      <c r="C38" s="44"/>
      <c r="D38" s="44">
        <f t="shared" si="3"/>
        <v>3.6786421961512406E-5</v>
      </c>
      <c r="E38" s="44">
        <f t="shared" si="4"/>
        <v>0</v>
      </c>
      <c r="F38" s="41">
        <f>(C51+C53*D38)</f>
        <v>33.393899010407026</v>
      </c>
      <c r="G38" s="109">
        <f t="shared" si="0"/>
        <v>0</v>
      </c>
      <c r="H38" s="109">
        <f t="shared" si="1"/>
        <v>1.3532408407304422E-9</v>
      </c>
      <c r="I38" s="109">
        <f t="shared" si="1"/>
        <v>0</v>
      </c>
      <c r="J38" s="108" t="str">
        <f>IF(EINGABEN!C38="","",EINGABEN!C38)</f>
        <v/>
      </c>
      <c r="K38" s="108" t="str">
        <f t="shared" si="2"/>
        <v/>
      </c>
      <c r="L38" s="108" t="str">
        <f t="shared" si="5"/>
        <v/>
      </c>
      <c r="M38" s="111" t="str">
        <f t="shared" si="6"/>
        <v/>
      </c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</row>
    <row r="39" spans="1:25" x14ac:dyDescent="0.55000000000000004">
      <c r="A39" s="117">
        <f>EINGABEN!A39</f>
        <v>2.7182818279999998</v>
      </c>
      <c r="B39" s="44">
        <f>EINGABEN!D39</f>
        <v>0</v>
      </c>
      <c r="C39" s="44"/>
      <c r="D39" s="44">
        <f t="shared" si="3"/>
        <v>3.6786421961512406E-5</v>
      </c>
      <c r="E39" s="44">
        <f t="shared" si="4"/>
        <v>0</v>
      </c>
      <c r="F39" s="41">
        <f>(C51+C53*D39)</f>
        <v>33.393899010407026</v>
      </c>
      <c r="G39" s="109">
        <f t="shared" si="0"/>
        <v>0</v>
      </c>
      <c r="H39" s="109">
        <f t="shared" si="1"/>
        <v>1.3532408407304422E-9</v>
      </c>
      <c r="I39" s="109">
        <f t="shared" si="1"/>
        <v>0</v>
      </c>
      <c r="J39" s="108" t="str">
        <f>IF(EINGABEN!C39="","",EINGABEN!C39)</f>
        <v/>
      </c>
      <c r="K39" s="108" t="str">
        <f t="shared" si="2"/>
        <v/>
      </c>
      <c r="L39" s="108" t="str">
        <f t="shared" si="5"/>
        <v/>
      </c>
      <c r="M39" s="111" t="str">
        <f t="shared" si="6"/>
        <v/>
      </c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</row>
    <row r="40" spans="1:25" x14ac:dyDescent="0.55000000000000004">
      <c r="A40" s="117">
        <f>EINGABEN!A40</f>
        <v>2.7182818279999998</v>
      </c>
      <c r="B40" s="44">
        <f>EINGABEN!D40</f>
        <v>0</v>
      </c>
      <c r="C40" s="44"/>
      <c r="D40" s="44">
        <f t="shared" si="3"/>
        <v>3.6786421961512406E-5</v>
      </c>
      <c r="E40" s="44">
        <f t="shared" si="4"/>
        <v>0</v>
      </c>
      <c r="F40" s="41">
        <f>(C51+C53*D40)</f>
        <v>33.393899010407026</v>
      </c>
      <c r="G40" s="109">
        <f t="shared" si="0"/>
        <v>0</v>
      </c>
      <c r="H40" s="109">
        <f t="shared" si="1"/>
        <v>1.3532408407304422E-9</v>
      </c>
      <c r="I40" s="109">
        <f t="shared" si="1"/>
        <v>0</v>
      </c>
      <c r="J40" s="108" t="str">
        <f>IF(EINGABEN!C40="","",EINGABEN!C40)</f>
        <v/>
      </c>
      <c r="K40" s="108" t="str">
        <f t="shared" si="2"/>
        <v/>
      </c>
      <c r="L40" s="108" t="str">
        <f t="shared" si="5"/>
        <v/>
      </c>
      <c r="M40" s="111" t="str">
        <f t="shared" si="6"/>
        <v/>
      </c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</row>
    <row r="41" spans="1:25" x14ac:dyDescent="0.55000000000000004">
      <c r="A41" s="117">
        <f>EINGABEN!A41</f>
        <v>2.7182818279999998</v>
      </c>
      <c r="B41" s="44">
        <f>EINGABEN!D41</f>
        <v>0</v>
      </c>
      <c r="C41" s="44"/>
      <c r="D41" s="44">
        <f t="shared" si="3"/>
        <v>3.6786421961512406E-5</v>
      </c>
      <c r="E41" s="44">
        <f t="shared" si="4"/>
        <v>0</v>
      </c>
      <c r="F41" s="41">
        <f>(C51+C53*D41)</f>
        <v>33.393899010407026</v>
      </c>
      <c r="G41" s="109">
        <f t="shared" si="0"/>
        <v>0</v>
      </c>
      <c r="H41" s="109">
        <f t="shared" si="1"/>
        <v>1.3532408407304422E-9</v>
      </c>
      <c r="I41" s="109">
        <f t="shared" si="1"/>
        <v>0</v>
      </c>
      <c r="J41" s="108" t="str">
        <f>IF(EINGABEN!C41="","",EINGABEN!C41)</f>
        <v/>
      </c>
      <c r="K41" s="108" t="str">
        <f t="shared" si="2"/>
        <v/>
      </c>
      <c r="L41" s="108" t="str">
        <f t="shared" si="5"/>
        <v/>
      </c>
      <c r="M41" s="111" t="str">
        <f t="shared" si="6"/>
        <v/>
      </c>
      <c r="N41" s="108"/>
      <c r="O41" s="111"/>
      <c r="P41" s="108"/>
      <c r="Q41" s="108"/>
      <c r="R41" s="108"/>
      <c r="S41" s="108"/>
      <c r="T41" s="108"/>
      <c r="U41" s="108"/>
      <c r="V41" s="108"/>
      <c r="W41" s="108"/>
      <c r="X41" s="108"/>
      <c r="Y41" s="108"/>
    </row>
    <row r="42" spans="1:25" x14ac:dyDescent="0.55000000000000004">
      <c r="A42" s="117">
        <f>EINGABEN!A42</f>
        <v>2.7182818279999998</v>
      </c>
      <c r="B42" s="44">
        <f>EINGABEN!D42</f>
        <v>0</v>
      </c>
      <c r="C42" s="44"/>
      <c r="D42" s="44">
        <f t="shared" si="3"/>
        <v>3.6786421961512406E-5</v>
      </c>
      <c r="E42" s="44">
        <f t="shared" si="4"/>
        <v>0</v>
      </c>
      <c r="F42" s="41">
        <f>(C51+C53*D42)</f>
        <v>33.393899010407026</v>
      </c>
      <c r="G42" s="109">
        <f t="shared" si="0"/>
        <v>0</v>
      </c>
      <c r="H42" s="109">
        <f t="shared" si="1"/>
        <v>1.3532408407304422E-9</v>
      </c>
      <c r="I42" s="109">
        <f t="shared" si="1"/>
        <v>0</v>
      </c>
      <c r="J42" s="108" t="str">
        <f>IF(EINGABEN!C42="","",EINGABEN!C42)</f>
        <v/>
      </c>
      <c r="K42" s="108" t="str">
        <f t="shared" si="2"/>
        <v/>
      </c>
      <c r="L42" s="108" t="str">
        <f t="shared" si="5"/>
        <v/>
      </c>
      <c r="M42" s="111" t="str">
        <f t="shared" si="6"/>
        <v/>
      </c>
      <c r="N42" s="108"/>
      <c r="O42" s="111"/>
      <c r="P42" s="108"/>
      <c r="Q42" s="108"/>
      <c r="R42" s="108"/>
      <c r="S42" s="108"/>
      <c r="T42" s="108"/>
      <c r="U42" s="108"/>
      <c r="V42" s="108"/>
      <c r="W42" s="108"/>
      <c r="X42" s="108"/>
      <c r="Y42" s="108"/>
    </row>
    <row r="43" spans="1:25" x14ac:dyDescent="0.55000000000000004">
      <c r="A43" s="117">
        <f>EINGABEN!A43</f>
        <v>2.7182818279999998</v>
      </c>
      <c r="B43" s="44">
        <f>EINGABEN!D43</f>
        <v>0</v>
      </c>
      <c r="C43" s="44"/>
      <c r="D43" s="44">
        <f t="shared" si="3"/>
        <v>3.6786421961512406E-5</v>
      </c>
      <c r="E43" s="44">
        <f t="shared" si="4"/>
        <v>0</v>
      </c>
      <c r="F43" s="41">
        <f>(C51+C53*D43)</f>
        <v>33.393899010407026</v>
      </c>
      <c r="G43" s="109">
        <f t="shared" si="0"/>
        <v>0</v>
      </c>
      <c r="H43" s="109">
        <f t="shared" si="1"/>
        <v>1.3532408407304422E-9</v>
      </c>
      <c r="I43" s="109">
        <f t="shared" si="1"/>
        <v>0</v>
      </c>
      <c r="J43" s="108" t="str">
        <f>IF(EINGABEN!C43="","",EINGABEN!C43)</f>
        <v/>
      </c>
      <c r="K43" s="108" t="str">
        <f t="shared" si="2"/>
        <v/>
      </c>
      <c r="L43" s="108" t="str">
        <f t="shared" si="5"/>
        <v/>
      </c>
      <c r="M43" s="111" t="str">
        <f t="shared" si="6"/>
        <v/>
      </c>
      <c r="N43" s="108"/>
      <c r="O43" s="111"/>
      <c r="P43" s="108"/>
      <c r="Q43" s="108"/>
      <c r="R43" s="108"/>
      <c r="S43" s="108"/>
      <c r="T43" s="108"/>
      <c r="U43" s="108"/>
      <c r="V43" s="108"/>
      <c r="W43" s="108"/>
      <c r="X43" s="108"/>
      <c r="Y43" s="108"/>
    </row>
    <row r="44" spans="1:25" x14ac:dyDescent="0.55000000000000004">
      <c r="A44" s="117">
        <f>EINGABEN!A44</f>
        <v>2.7182818279999998</v>
      </c>
      <c r="B44" s="44">
        <f>EINGABEN!D44</f>
        <v>0</v>
      </c>
      <c r="C44" s="44"/>
      <c r="D44" s="44">
        <f t="shared" si="3"/>
        <v>3.6786421961512406E-5</v>
      </c>
      <c r="E44" s="44">
        <f t="shared" si="4"/>
        <v>0</v>
      </c>
      <c r="F44" s="41">
        <f>(C51+C53*D44)</f>
        <v>33.393899010407026</v>
      </c>
      <c r="G44" s="109">
        <f t="shared" si="0"/>
        <v>0</v>
      </c>
      <c r="H44" s="109">
        <f t="shared" si="1"/>
        <v>1.3532408407304422E-9</v>
      </c>
      <c r="I44" s="109">
        <f t="shared" si="1"/>
        <v>0</v>
      </c>
      <c r="J44" s="108" t="str">
        <f>IF(EINGABEN!C44="","",EINGABEN!C44)</f>
        <v/>
      </c>
      <c r="K44" s="108" t="str">
        <f t="shared" si="2"/>
        <v/>
      </c>
      <c r="L44" s="108" t="str">
        <f t="shared" si="5"/>
        <v/>
      </c>
      <c r="M44" s="111" t="str">
        <f t="shared" si="6"/>
        <v/>
      </c>
      <c r="N44" s="108"/>
      <c r="O44" s="111"/>
      <c r="P44" s="108"/>
      <c r="Q44" s="108"/>
      <c r="R44" s="108"/>
      <c r="S44" s="108"/>
      <c r="T44" s="108"/>
      <c r="U44" s="108"/>
      <c r="V44" s="108"/>
      <c r="W44" s="108"/>
      <c r="X44" s="108"/>
      <c r="Y44" s="108"/>
    </row>
    <row r="45" spans="1:25" ht="14.7" thickBot="1" x14ac:dyDescent="0.6">
      <c r="A45" s="157">
        <f>EINGABEN!A45</f>
        <v>2.7182818279999998</v>
      </c>
      <c r="B45" s="158">
        <f>EINGABEN!D45</f>
        <v>0</v>
      </c>
      <c r="C45" s="158"/>
      <c r="D45" s="158">
        <f t="shared" si="3"/>
        <v>3.6786421961512406E-5</v>
      </c>
      <c r="E45" s="158">
        <f t="shared" si="4"/>
        <v>0</v>
      </c>
      <c r="F45" s="124">
        <f>(C51+C53*D45)</f>
        <v>33.393899010407026</v>
      </c>
      <c r="G45" s="109">
        <f t="shared" si="0"/>
        <v>0</v>
      </c>
      <c r="H45" s="109">
        <f t="shared" si="1"/>
        <v>1.3532408407304422E-9</v>
      </c>
      <c r="I45" s="109">
        <f t="shared" si="1"/>
        <v>0</v>
      </c>
      <c r="J45" s="108" t="str">
        <f>IF(EINGABEN!C45="","",EINGABEN!C45)</f>
        <v/>
      </c>
      <c r="K45" s="108"/>
      <c r="L45" s="108" t="str">
        <f t="shared" si="5"/>
        <v/>
      </c>
      <c r="M45" s="111" t="str">
        <f t="shared" si="6"/>
        <v/>
      </c>
      <c r="N45" s="108"/>
      <c r="O45" s="111"/>
      <c r="P45" s="108"/>
      <c r="Q45" s="108"/>
      <c r="R45" s="108"/>
      <c r="S45" s="108"/>
      <c r="T45" s="108"/>
      <c r="U45" s="108"/>
      <c r="V45" s="108"/>
      <c r="W45" s="108"/>
      <c r="X45" s="108"/>
      <c r="Y45" s="108"/>
    </row>
    <row r="46" spans="1:25" ht="14.7" thickTop="1" x14ac:dyDescent="0.55000000000000004">
      <c r="A46" s="118" t="s">
        <v>44</v>
      </c>
      <c r="B46" s="119"/>
      <c r="C46" s="119"/>
      <c r="D46" s="119"/>
      <c r="E46" s="119"/>
      <c r="F46" s="116"/>
      <c r="G46" s="108"/>
      <c r="H46" s="108"/>
      <c r="I46" s="108"/>
      <c r="J46" s="108"/>
      <c r="K46" s="108"/>
      <c r="L46" s="120" t="s">
        <v>114</v>
      </c>
      <c r="M46" s="162">
        <f>_xlfn.STDEV.S((M6:M45))</f>
        <v>23.63891902839428</v>
      </c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</row>
    <row r="47" spans="1:25" x14ac:dyDescent="0.55000000000000004">
      <c r="A47" s="121" t="s">
        <v>40</v>
      </c>
      <c r="B47" s="46" t="s">
        <v>43</v>
      </c>
      <c r="F47" s="41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</row>
    <row r="48" spans="1:25" ht="20.399999999999999" x14ac:dyDescent="0.75">
      <c r="A48" s="121" t="s">
        <v>41</v>
      </c>
      <c r="B48" s="46" t="s">
        <v>104</v>
      </c>
      <c r="F48" s="41"/>
      <c r="G48" s="108"/>
      <c r="H48" s="108"/>
      <c r="I48" s="108"/>
      <c r="J48" s="108"/>
      <c r="K48" s="120" t="s">
        <v>115</v>
      </c>
      <c r="L48" s="162">
        <f>AVERAGE(L6:L45)</f>
        <v>82.259352706444943</v>
      </c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</row>
    <row r="49" spans="1:25" ht="14.7" thickBot="1" x14ac:dyDescent="0.6">
      <c r="A49" s="122" t="s">
        <v>39</v>
      </c>
      <c r="B49" s="123"/>
      <c r="C49" s="123"/>
      <c r="D49" s="123"/>
      <c r="E49" s="123"/>
      <c r="F49" s="124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</row>
    <row r="50" spans="1:25" ht="14.7" thickTop="1" x14ac:dyDescent="0.55000000000000004">
      <c r="A50" s="118"/>
      <c r="B50" s="119"/>
      <c r="C50" s="119"/>
      <c r="D50" s="119"/>
      <c r="E50" s="119"/>
      <c r="F50" s="116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</row>
    <row r="51" spans="1:25" x14ac:dyDescent="0.55000000000000004">
      <c r="A51" s="125" t="s">
        <v>11</v>
      </c>
      <c r="B51" s="126"/>
      <c r="C51" s="127">
        <f>IF(MIN(EINGABEN!C6:'EINGABEN'!C45)&lt;1,"keine Lösung",IF(D58=0,0,ROUND(((E4-(C53*D4))/C4),6)))</f>
        <v>33.390194999999999</v>
      </c>
      <c r="F51" s="41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</row>
    <row r="52" spans="1:25" x14ac:dyDescent="0.55000000000000004">
      <c r="A52" s="129"/>
      <c r="B52" s="130"/>
      <c r="C52" s="130"/>
      <c r="F52" s="41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</row>
    <row r="53" spans="1:25" x14ac:dyDescent="0.55000000000000004">
      <c r="A53" s="131" t="s">
        <v>12</v>
      </c>
      <c r="B53" s="130"/>
      <c r="C53" s="130">
        <f>IF(MIN(EINGABEN!C6:'EINGABEN'!C45)&lt;1,"keine Lösung",IF(D58=0,0,ROUND((C4*G4-D4*E4)/(C4*H4-(D4)^2),6)))</f>
        <v>100.68960800000001</v>
      </c>
      <c r="F53" s="41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</row>
    <row r="54" spans="1:25" x14ac:dyDescent="0.55000000000000004">
      <c r="A54" s="129"/>
      <c r="B54" s="130"/>
      <c r="C54" s="130"/>
      <c r="F54" s="41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</row>
    <row r="55" spans="1:25" x14ac:dyDescent="0.55000000000000004">
      <c r="A55" s="131" t="s">
        <v>13</v>
      </c>
      <c r="B55" s="130"/>
      <c r="C55" s="130">
        <f>IF(MIN(EINGABEN!C6:'EINGABEN'!C45)&lt;1,"keine Lösung",IF(D58=0,0,IF(D57/D58&gt;1,1,ROUND(ABS(D57/D58),6))))</f>
        <v>0.73691600000000002</v>
      </c>
      <c r="F55" s="41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</row>
    <row r="56" spans="1:25" ht="14.7" thickBot="1" x14ac:dyDescent="0.6">
      <c r="A56" s="122"/>
      <c r="B56" s="123"/>
      <c r="C56" s="123"/>
      <c r="D56" s="123"/>
      <c r="E56" s="123"/>
      <c r="F56" s="124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</row>
    <row r="57" spans="1:25" ht="14.7" thickTop="1" x14ac:dyDescent="0.55000000000000004">
      <c r="A57" s="159" t="s">
        <v>14</v>
      </c>
      <c r="B57" s="147"/>
      <c r="C57" s="160" t="s">
        <v>19</v>
      </c>
      <c r="D57" s="161">
        <f>(C4*G4-(D4*E4))</f>
        <v>3197.7987499999995</v>
      </c>
      <c r="E57" s="154" t="s">
        <v>70</v>
      </c>
      <c r="F57" s="116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</row>
    <row r="58" spans="1:25" x14ac:dyDescent="0.55000000000000004">
      <c r="A58" s="135"/>
      <c r="B58" s="45"/>
      <c r="C58" s="132" t="s">
        <v>20</v>
      </c>
      <c r="D58" s="134">
        <f>((C4*H4-(D4)^2)*(C4*I4-(E4)^2))^0.5</f>
        <v>4339.4318264462408</v>
      </c>
      <c r="E58" s="134" t="s">
        <v>70</v>
      </c>
      <c r="F58" s="41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</row>
    <row r="59" spans="1:25" x14ac:dyDescent="0.55000000000000004">
      <c r="A59" s="121"/>
      <c r="C59" s="176" t="s">
        <v>109</v>
      </c>
      <c r="D59" s="177"/>
      <c r="E59" s="136">
        <f>IF(EINGABEN!D46&lt;10,"Anzahl zu klein",ROUND((E60*(1+E63/100)),2))</f>
        <v>216.35</v>
      </c>
      <c r="F59" s="41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</row>
    <row r="60" spans="1:25" x14ac:dyDescent="0.55000000000000004">
      <c r="A60" s="26" t="s">
        <v>15</v>
      </c>
      <c r="B60" s="143">
        <v>16</v>
      </c>
      <c r="C60" s="137" t="s">
        <v>16</v>
      </c>
      <c r="D60" s="130" t="s">
        <v>71</v>
      </c>
      <c r="E60" s="138">
        <f>IF(MIN(EINGABEN!C6:'EINGABEN'!C45)&lt;1,"keine Lösung",IF(C55=0,0,ROUND((C51+C53*LN((LN((B60+0.0001))))),2)))</f>
        <v>136.07</v>
      </c>
      <c r="F60" s="41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</row>
    <row r="61" spans="1:25" x14ac:dyDescent="0.55000000000000004">
      <c r="A61" s="139" t="s">
        <v>62</v>
      </c>
      <c r="B61" s="45" t="s">
        <v>107</v>
      </c>
      <c r="C61" s="176" t="s">
        <v>110</v>
      </c>
      <c r="D61" s="177"/>
      <c r="E61" s="136">
        <f>IF(EINGABEN!D46&lt;10,"Anzahl zu klein",ROUND((E60*(1-E63/100)),2))</f>
        <v>55.79</v>
      </c>
      <c r="F61" s="41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</row>
    <row r="62" spans="1:25" x14ac:dyDescent="0.55000000000000004">
      <c r="A62" s="26" t="s">
        <v>17</v>
      </c>
      <c r="B62" s="143">
        <v>136.07</v>
      </c>
      <c r="C62" s="137" t="s">
        <v>16</v>
      </c>
      <c r="D62" s="130" t="s">
        <v>69</v>
      </c>
      <c r="E62" s="138">
        <f>IF(MIN(EINGABEN!C6:'EINGABEN'!C45)&lt;1,"keine Lösung",IF(C55=0,0,ROUND(((2.71828183^(2.71828183^((B62-C51)/C53)))),1)))</f>
        <v>16</v>
      </c>
      <c r="F62" s="41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</row>
    <row r="63" spans="1:25" ht="14.7" thickBot="1" x14ac:dyDescent="0.6">
      <c r="A63" s="140" t="s">
        <v>124</v>
      </c>
      <c r="B63" s="141">
        <f>IF(MIN(EINGABEN!C6:'EINGABEN'!C45)&lt;1,"keine Lösung",IF(C55=0,0,ROUND((C51+C53*LN((LN((1+0.0001))))),2)))</f>
        <v>-894</v>
      </c>
      <c r="C63" s="189" t="s">
        <v>117</v>
      </c>
      <c r="D63" s="189"/>
      <c r="E63" s="142">
        <f>IF(EINGABEN!D46&lt;10,"Anzahl zu klein",ROUND((((2.868009*((LN((EINGABEN!D46)^0.5)))^-2.421118)*M46)/L48)*100,0))</f>
        <v>59</v>
      </c>
      <c r="F63" s="124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</row>
    <row r="64" spans="1:25" ht="14.7" thickTop="1" x14ac:dyDescent="0.55000000000000004">
      <c r="A64" s="119"/>
      <c r="B64" s="119"/>
      <c r="C64" s="119"/>
      <c r="D64" s="119"/>
      <c r="E64" s="119"/>
      <c r="F64" s="119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</row>
    <row r="65" spans="7:25" x14ac:dyDescent="0.55000000000000004"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</row>
    <row r="66" spans="7:25" x14ac:dyDescent="0.55000000000000004"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</row>
    <row r="67" spans="7:25" x14ac:dyDescent="0.55000000000000004"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</row>
    <row r="68" spans="7:25" x14ac:dyDescent="0.55000000000000004"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</row>
    <row r="69" spans="7:25" x14ac:dyDescent="0.55000000000000004"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</row>
    <row r="70" spans="7:25" x14ac:dyDescent="0.55000000000000004"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</row>
    <row r="71" spans="7:25" x14ac:dyDescent="0.55000000000000004"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</row>
    <row r="72" spans="7:25" x14ac:dyDescent="0.55000000000000004"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</row>
    <row r="73" spans="7:25" x14ac:dyDescent="0.55000000000000004"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</row>
    <row r="74" spans="7:25" x14ac:dyDescent="0.55000000000000004"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</row>
    <row r="75" spans="7:25" x14ac:dyDescent="0.55000000000000004"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</row>
    <row r="76" spans="7:25" x14ac:dyDescent="0.55000000000000004"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</row>
    <row r="77" spans="7:25" x14ac:dyDescent="0.55000000000000004"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</row>
    <row r="78" spans="7:25" x14ac:dyDescent="0.55000000000000004"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</row>
    <row r="79" spans="7:25" x14ac:dyDescent="0.55000000000000004"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</row>
    <row r="80" spans="7:25" x14ac:dyDescent="0.55000000000000004"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</row>
    <row r="81" spans="7:25" x14ac:dyDescent="0.55000000000000004"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</row>
    <row r="82" spans="7:25" x14ac:dyDescent="0.55000000000000004"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</row>
    <row r="83" spans="7:25" x14ac:dyDescent="0.55000000000000004"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</row>
    <row r="84" spans="7:25" x14ac:dyDescent="0.55000000000000004"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</row>
    <row r="85" spans="7:25" x14ac:dyDescent="0.55000000000000004"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</row>
    <row r="86" spans="7:25" x14ac:dyDescent="0.55000000000000004"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</row>
    <row r="87" spans="7:25" x14ac:dyDescent="0.55000000000000004"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</row>
    <row r="88" spans="7:25" x14ac:dyDescent="0.55000000000000004"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</row>
    <row r="89" spans="7:25" x14ac:dyDescent="0.55000000000000004"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</row>
    <row r="90" spans="7:25" x14ac:dyDescent="0.55000000000000004"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</row>
    <row r="91" spans="7:25" x14ac:dyDescent="0.55000000000000004"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</row>
    <row r="92" spans="7:25" x14ac:dyDescent="0.55000000000000004"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</row>
    <row r="93" spans="7:25" x14ac:dyDescent="0.55000000000000004"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</row>
    <row r="94" spans="7:25" x14ac:dyDescent="0.55000000000000004"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</row>
    <row r="95" spans="7:25" x14ac:dyDescent="0.55000000000000004"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</row>
    <row r="96" spans="7:25" x14ac:dyDescent="0.55000000000000004"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</row>
    <row r="97" spans="7:25" x14ac:dyDescent="0.55000000000000004"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</row>
    <row r="98" spans="7:25" x14ac:dyDescent="0.55000000000000004"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</row>
    <row r="99" spans="7:25" x14ac:dyDescent="0.55000000000000004"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</row>
    <row r="100" spans="7:25" x14ac:dyDescent="0.55000000000000004"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</row>
    <row r="101" spans="7:25" x14ac:dyDescent="0.55000000000000004"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</row>
    <row r="102" spans="7:25" x14ac:dyDescent="0.55000000000000004"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</row>
    <row r="103" spans="7:25" x14ac:dyDescent="0.55000000000000004"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</row>
    <row r="104" spans="7:25" x14ac:dyDescent="0.55000000000000004"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</row>
    <row r="105" spans="7:25" x14ac:dyDescent="0.55000000000000004"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</row>
    <row r="106" spans="7:25" x14ac:dyDescent="0.55000000000000004"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</row>
    <row r="107" spans="7:25" x14ac:dyDescent="0.55000000000000004"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</row>
    <row r="108" spans="7:25" x14ac:dyDescent="0.55000000000000004"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</row>
    <row r="109" spans="7:25" x14ac:dyDescent="0.55000000000000004"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</row>
    <row r="110" spans="7:25" x14ac:dyDescent="0.55000000000000004"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</row>
    <row r="111" spans="7:25" x14ac:dyDescent="0.55000000000000004"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</row>
    <row r="112" spans="7:25" x14ac:dyDescent="0.55000000000000004"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</row>
    <row r="113" spans="7:25" x14ac:dyDescent="0.55000000000000004"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</row>
    <row r="114" spans="7:25" x14ac:dyDescent="0.55000000000000004"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</row>
    <row r="115" spans="7:25" x14ac:dyDescent="0.55000000000000004"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</row>
    <row r="116" spans="7:25" x14ac:dyDescent="0.55000000000000004"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</row>
    <row r="117" spans="7:25" x14ac:dyDescent="0.55000000000000004"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</row>
    <row r="118" spans="7:25" x14ac:dyDescent="0.55000000000000004"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</row>
    <row r="119" spans="7:25" x14ac:dyDescent="0.55000000000000004"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</row>
    <row r="120" spans="7:25" x14ac:dyDescent="0.55000000000000004"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</row>
    <row r="121" spans="7:25" x14ac:dyDescent="0.55000000000000004"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</row>
    <row r="122" spans="7:25" x14ac:dyDescent="0.55000000000000004"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</row>
    <row r="123" spans="7:25" x14ac:dyDescent="0.55000000000000004"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</row>
    <row r="124" spans="7:25" x14ac:dyDescent="0.55000000000000004"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</row>
    <row r="125" spans="7:25" x14ac:dyDescent="0.55000000000000004"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</row>
    <row r="126" spans="7:25" x14ac:dyDescent="0.55000000000000004"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</row>
    <row r="127" spans="7:25" x14ac:dyDescent="0.55000000000000004"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</row>
    <row r="128" spans="7:25" x14ac:dyDescent="0.55000000000000004"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</row>
    <row r="129" spans="7:25" x14ac:dyDescent="0.55000000000000004"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</row>
    <row r="130" spans="7:25" x14ac:dyDescent="0.55000000000000004"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</row>
    <row r="131" spans="7:25" x14ac:dyDescent="0.55000000000000004"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</row>
    <row r="132" spans="7:25" x14ac:dyDescent="0.55000000000000004"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</row>
    <row r="133" spans="7:25" x14ac:dyDescent="0.55000000000000004"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</row>
    <row r="134" spans="7:25" x14ac:dyDescent="0.55000000000000004"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</row>
    <row r="135" spans="7:25" x14ac:dyDescent="0.55000000000000004"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</row>
    <row r="136" spans="7:25" x14ac:dyDescent="0.55000000000000004"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</row>
    <row r="137" spans="7:25" x14ac:dyDescent="0.55000000000000004"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</row>
    <row r="138" spans="7:25" x14ac:dyDescent="0.55000000000000004"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</row>
    <row r="139" spans="7:25" x14ac:dyDescent="0.55000000000000004"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</row>
    <row r="140" spans="7:25" x14ac:dyDescent="0.55000000000000004"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</row>
    <row r="141" spans="7:25" x14ac:dyDescent="0.55000000000000004"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</row>
    <row r="142" spans="7:25" x14ac:dyDescent="0.55000000000000004"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</row>
    <row r="143" spans="7:25" x14ac:dyDescent="0.55000000000000004"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</row>
    <row r="144" spans="7:25" x14ac:dyDescent="0.55000000000000004"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</row>
    <row r="145" spans="7:25" x14ac:dyDescent="0.55000000000000004"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</row>
    <row r="146" spans="7:25" x14ac:dyDescent="0.55000000000000004"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</row>
    <row r="147" spans="7:25" x14ac:dyDescent="0.55000000000000004"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</row>
    <row r="148" spans="7:25" x14ac:dyDescent="0.55000000000000004"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</row>
    <row r="149" spans="7:25" x14ac:dyDescent="0.55000000000000004"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</row>
    <row r="150" spans="7:25" x14ac:dyDescent="0.55000000000000004"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</row>
    <row r="151" spans="7:25" x14ac:dyDescent="0.55000000000000004"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</row>
    <row r="152" spans="7:25" x14ac:dyDescent="0.55000000000000004"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</row>
    <row r="153" spans="7:25" x14ac:dyDescent="0.55000000000000004"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</row>
    <row r="154" spans="7:25" x14ac:dyDescent="0.55000000000000004"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</row>
    <row r="155" spans="7:25" x14ac:dyDescent="0.55000000000000004"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</row>
    <row r="156" spans="7:25" x14ac:dyDescent="0.55000000000000004"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</row>
    <row r="157" spans="7:25" x14ac:dyDescent="0.55000000000000004"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</row>
    <row r="158" spans="7:25" x14ac:dyDescent="0.55000000000000004"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</row>
    <row r="159" spans="7:25" x14ac:dyDescent="0.55000000000000004"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</row>
    <row r="160" spans="7:25" x14ac:dyDescent="0.55000000000000004"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</row>
    <row r="161" spans="7:25" x14ac:dyDescent="0.55000000000000004"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</row>
    <row r="162" spans="7:25" x14ac:dyDescent="0.55000000000000004"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</row>
    <row r="163" spans="7:25" x14ac:dyDescent="0.55000000000000004"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</row>
    <row r="164" spans="7:25" x14ac:dyDescent="0.55000000000000004"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</row>
    <row r="165" spans="7:25" x14ac:dyDescent="0.55000000000000004"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</row>
    <row r="166" spans="7:25" x14ac:dyDescent="0.55000000000000004"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</row>
    <row r="167" spans="7:25" x14ac:dyDescent="0.55000000000000004"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</row>
    <row r="168" spans="7:25" x14ac:dyDescent="0.55000000000000004"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</row>
    <row r="169" spans="7:25" x14ac:dyDescent="0.55000000000000004"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</row>
    <row r="170" spans="7:25" x14ac:dyDescent="0.55000000000000004"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</row>
    <row r="171" spans="7:25" x14ac:dyDescent="0.55000000000000004"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</row>
    <row r="172" spans="7:25" x14ac:dyDescent="0.55000000000000004"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</row>
    <row r="173" spans="7:25" x14ac:dyDescent="0.55000000000000004"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</row>
    <row r="174" spans="7:25" x14ac:dyDescent="0.55000000000000004"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</row>
    <row r="175" spans="7:25" x14ac:dyDescent="0.55000000000000004"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</row>
    <row r="176" spans="7:25" x14ac:dyDescent="0.55000000000000004"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</row>
    <row r="177" spans="7:25" x14ac:dyDescent="0.55000000000000004"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</row>
    <row r="178" spans="7:25" x14ac:dyDescent="0.55000000000000004"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</row>
    <row r="179" spans="7:25" x14ac:dyDescent="0.55000000000000004"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</row>
    <row r="180" spans="7:25" x14ac:dyDescent="0.55000000000000004"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</row>
    <row r="181" spans="7:25" x14ac:dyDescent="0.55000000000000004"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</row>
    <row r="182" spans="7:25" x14ac:dyDescent="0.55000000000000004"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</row>
    <row r="183" spans="7:25" x14ac:dyDescent="0.55000000000000004"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</row>
    <row r="184" spans="7:25" x14ac:dyDescent="0.55000000000000004"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</row>
    <row r="185" spans="7:25" x14ac:dyDescent="0.55000000000000004"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</row>
    <row r="186" spans="7:25" x14ac:dyDescent="0.55000000000000004"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</row>
    <row r="187" spans="7:25" x14ac:dyDescent="0.55000000000000004"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</row>
    <row r="188" spans="7:25" x14ac:dyDescent="0.55000000000000004"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</row>
    <row r="189" spans="7:25" x14ac:dyDescent="0.55000000000000004"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</row>
    <row r="190" spans="7:25" x14ac:dyDescent="0.55000000000000004"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</row>
    <row r="191" spans="7:25" x14ac:dyDescent="0.55000000000000004"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</row>
    <row r="192" spans="7:25" x14ac:dyDescent="0.55000000000000004"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</row>
    <row r="193" spans="7:25" x14ac:dyDescent="0.55000000000000004"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</row>
    <row r="194" spans="7:25" x14ac:dyDescent="0.55000000000000004"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</row>
    <row r="195" spans="7:25" x14ac:dyDescent="0.55000000000000004"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</row>
    <row r="196" spans="7:25" x14ac:dyDescent="0.55000000000000004"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</row>
    <row r="197" spans="7:25" x14ac:dyDescent="0.55000000000000004"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</row>
    <row r="198" spans="7:25" x14ac:dyDescent="0.55000000000000004"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</row>
    <row r="199" spans="7:25" x14ac:dyDescent="0.55000000000000004"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</row>
    <row r="200" spans="7:25" x14ac:dyDescent="0.55000000000000004"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</row>
    <row r="201" spans="7:25" x14ac:dyDescent="0.55000000000000004"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</row>
    <row r="202" spans="7:25" x14ac:dyDescent="0.55000000000000004"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</row>
    <row r="203" spans="7:25" x14ac:dyDescent="0.55000000000000004"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</row>
    <row r="204" spans="7:25" x14ac:dyDescent="0.55000000000000004"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</row>
    <row r="205" spans="7:25" x14ac:dyDescent="0.55000000000000004"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</row>
    <row r="206" spans="7:25" x14ac:dyDescent="0.55000000000000004"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</row>
    <row r="207" spans="7:25" x14ac:dyDescent="0.55000000000000004"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  <c r="W207" s="108"/>
      <c r="X207" s="108"/>
      <c r="Y207" s="108"/>
    </row>
    <row r="208" spans="7:25" x14ac:dyDescent="0.55000000000000004"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  <c r="W208" s="108"/>
      <c r="X208" s="108"/>
      <c r="Y208" s="108"/>
    </row>
    <row r="209" spans="7:25" x14ac:dyDescent="0.55000000000000004"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  <c r="W209" s="108"/>
      <c r="X209" s="108"/>
      <c r="Y209" s="108"/>
    </row>
    <row r="210" spans="7:25" x14ac:dyDescent="0.55000000000000004"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  <c r="W210" s="108"/>
      <c r="X210" s="108"/>
      <c r="Y210" s="108"/>
    </row>
    <row r="211" spans="7:25" x14ac:dyDescent="0.55000000000000004"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  <c r="W211" s="108"/>
      <c r="X211" s="108"/>
      <c r="Y211" s="108"/>
    </row>
    <row r="212" spans="7:25" x14ac:dyDescent="0.55000000000000004"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</row>
    <row r="213" spans="7:25" x14ac:dyDescent="0.55000000000000004"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</row>
    <row r="214" spans="7:25" x14ac:dyDescent="0.55000000000000004">
      <c r="G214" s="108"/>
      <c r="H214" s="108"/>
      <c r="I214" s="108"/>
      <c r="J214" s="108"/>
      <c r="K214" s="108"/>
      <c r="L214" s="108"/>
      <c r="M214" s="108"/>
      <c r="N214" s="108"/>
      <c r="O214" s="108"/>
      <c r="P214" s="108"/>
      <c r="Q214" s="108"/>
      <c r="R214" s="108"/>
      <c r="S214" s="108"/>
      <c r="T214" s="108"/>
      <c r="U214" s="108"/>
      <c r="V214" s="108"/>
      <c r="W214" s="108"/>
      <c r="X214" s="108"/>
      <c r="Y214" s="108"/>
    </row>
    <row r="215" spans="7:25" x14ac:dyDescent="0.55000000000000004"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08"/>
      <c r="X215" s="108"/>
      <c r="Y215" s="108"/>
    </row>
    <row r="216" spans="7:25" x14ac:dyDescent="0.55000000000000004">
      <c r="G216" s="108"/>
      <c r="H216" s="108"/>
      <c r="I216" s="108"/>
      <c r="J216" s="108"/>
      <c r="K216" s="108"/>
      <c r="L216" s="108"/>
      <c r="M216" s="108"/>
      <c r="N216" s="108"/>
      <c r="O216" s="108"/>
      <c r="P216" s="108"/>
      <c r="Q216" s="108"/>
      <c r="R216" s="108"/>
      <c r="S216" s="108"/>
      <c r="T216" s="108"/>
      <c r="U216" s="108"/>
      <c r="V216" s="108"/>
      <c r="W216" s="108"/>
      <c r="X216" s="108"/>
      <c r="Y216" s="108"/>
    </row>
    <row r="217" spans="7:25" x14ac:dyDescent="0.55000000000000004"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108"/>
      <c r="S217" s="108"/>
      <c r="T217" s="108"/>
      <c r="U217" s="108"/>
      <c r="V217" s="108"/>
      <c r="W217" s="108"/>
      <c r="X217" s="108"/>
      <c r="Y217" s="108"/>
    </row>
    <row r="218" spans="7:25" x14ac:dyDescent="0.55000000000000004">
      <c r="G218" s="108"/>
      <c r="H218" s="108"/>
      <c r="I218" s="108"/>
      <c r="J218" s="108"/>
      <c r="K218" s="108"/>
      <c r="L218" s="108"/>
      <c r="M218" s="108"/>
      <c r="N218" s="108"/>
      <c r="O218" s="108"/>
      <c r="P218" s="108"/>
      <c r="Q218" s="108"/>
      <c r="R218" s="108"/>
      <c r="S218" s="108"/>
      <c r="T218" s="108"/>
      <c r="U218" s="108"/>
      <c r="V218" s="108"/>
      <c r="W218" s="108"/>
      <c r="X218" s="108"/>
      <c r="Y218" s="108"/>
    </row>
    <row r="219" spans="7:25" x14ac:dyDescent="0.55000000000000004">
      <c r="G219" s="108"/>
      <c r="H219" s="108"/>
      <c r="I219" s="108"/>
      <c r="J219" s="108"/>
      <c r="K219" s="108"/>
      <c r="L219" s="108"/>
      <c r="M219" s="108"/>
      <c r="N219" s="108"/>
      <c r="O219" s="108"/>
      <c r="P219" s="108"/>
      <c r="Q219" s="108"/>
      <c r="R219" s="108"/>
      <c r="S219" s="108"/>
      <c r="T219" s="108"/>
      <c r="U219" s="108"/>
      <c r="V219" s="108"/>
      <c r="W219" s="108"/>
      <c r="X219" s="108"/>
      <c r="Y219" s="108"/>
    </row>
    <row r="220" spans="7:25" x14ac:dyDescent="0.55000000000000004"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  <c r="W220" s="108"/>
      <c r="X220" s="108"/>
      <c r="Y220" s="108"/>
    </row>
    <row r="221" spans="7:25" x14ac:dyDescent="0.55000000000000004">
      <c r="G221" s="108"/>
      <c r="H221" s="108"/>
      <c r="I221" s="108"/>
      <c r="J221" s="108"/>
      <c r="K221" s="108"/>
      <c r="L221" s="108"/>
      <c r="M221" s="108"/>
      <c r="N221" s="108"/>
      <c r="O221" s="108"/>
      <c r="P221" s="108"/>
      <c r="Q221" s="108"/>
      <c r="R221" s="108"/>
      <c r="S221" s="108"/>
      <c r="T221" s="108"/>
      <c r="U221" s="108"/>
      <c r="V221" s="108"/>
      <c r="W221" s="108"/>
      <c r="X221" s="108"/>
      <c r="Y221" s="108"/>
    </row>
    <row r="222" spans="7:25" x14ac:dyDescent="0.55000000000000004">
      <c r="G222" s="108"/>
      <c r="H222" s="108"/>
      <c r="I222" s="108"/>
      <c r="J222" s="108"/>
      <c r="K222" s="108"/>
      <c r="L222" s="108"/>
      <c r="M222" s="108"/>
      <c r="N222" s="108"/>
      <c r="O222" s="108"/>
      <c r="P222" s="108"/>
      <c r="Q222" s="108"/>
      <c r="R222" s="108"/>
      <c r="S222" s="108"/>
      <c r="T222" s="108"/>
      <c r="U222" s="108"/>
      <c r="V222" s="108"/>
      <c r="W222" s="108"/>
      <c r="X222" s="108"/>
      <c r="Y222" s="108"/>
    </row>
    <row r="223" spans="7:25" x14ac:dyDescent="0.55000000000000004"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8"/>
      <c r="R223" s="108"/>
      <c r="S223" s="108"/>
      <c r="T223" s="108"/>
      <c r="U223" s="108"/>
      <c r="V223" s="108"/>
      <c r="W223" s="108"/>
      <c r="X223" s="108"/>
      <c r="Y223" s="108"/>
    </row>
    <row r="224" spans="7:25" x14ac:dyDescent="0.55000000000000004"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8"/>
      <c r="R224" s="108"/>
      <c r="S224" s="108"/>
      <c r="T224" s="108"/>
      <c r="U224" s="108"/>
      <c r="V224" s="108"/>
      <c r="W224" s="108"/>
      <c r="X224" s="108"/>
      <c r="Y224" s="108"/>
    </row>
    <row r="225" spans="7:25" x14ac:dyDescent="0.55000000000000004">
      <c r="G225" s="108"/>
      <c r="H225" s="108"/>
      <c r="I225" s="108"/>
      <c r="J225" s="108"/>
      <c r="K225" s="108"/>
      <c r="L225" s="108"/>
      <c r="M225" s="108"/>
      <c r="N225" s="108"/>
      <c r="O225" s="108"/>
      <c r="P225" s="108"/>
      <c r="Q225" s="108"/>
      <c r="R225" s="108"/>
      <c r="S225" s="108"/>
      <c r="T225" s="108"/>
      <c r="U225" s="108"/>
      <c r="V225" s="108"/>
      <c r="W225" s="108"/>
      <c r="X225" s="108"/>
      <c r="Y225" s="108"/>
    </row>
    <row r="226" spans="7:25" x14ac:dyDescent="0.55000000000000004"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</row>
    <row r="227" spans="7:25" x14ac:dyDescent="0.55000000000000004"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8"/>
      <c r="R227" s="108"/>
      <c r="S227" s="108"/>
      <c r="T227" s="108"/>
      <c r="U227" s="108"/>
      <c r="V227" s="108"/>
      <c r="W227" s="108"/>
      <c r="X227" s="108"/>
      <c r="Y227" s="108"/>
    </row>
    <row r="228" spans="7:25" x14ac:dyDescent="0.55000000000000004"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8"/>
      <c r="R228" s="108"/>
      <c r="S228" s="108"/>
      <c r="T228" s="108"/>
      <c r="U228" s="108"/>
      <c r="V228" s="108"/>
      <c r="W228" s="108"/>
      <c r="X228" s="108"/>
      <c r="Y228" s="108"/>
    </row>
    <row r="229" spans="7:25" x14ac:dyDescent="0.55000000000000004"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8"/>
      <c r="R229" s="108"/>
      <c r="S229" s="108"/>
      <c r="T229" s="108"/>
      <c r="U229" s="108"/>
      <c r="V229" s="108"/>
      <c r="W229" s="108"/>
      <c r="X229" s="108"/>
      <c r="Y229" s="108"/>
    </row>
    <row r="230" spans="7:25" x14ac:dyDescent="0.55000000000000004"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8"/>
      <c r="R230" s="108"/>
      <c r="S230" s="108"/>
      <c r="T230" s="108"/>
      <c r="U230" s="108"/>
      <c r="V230" s="108"/>
      <c r="W230" s="108"/>
      <c r="X230" s="108"/>
      <c r="Y230" s="108"/>
    </row>
    <row r="231" spans="7:25" x14ac:dyDescent="0.55000000000000004"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8"/>
      <c r="R231" s="108"/>
      <c r="S231" s="108"/>
      <c r="T231" s="108"/>
      <c r="U231" s="108"/>
      <c r="V231" s="108"/>
      <c r="W231" s="108"/>
      <c r="X231" s="108"/>
      <c r="Y231" s="108"/>
    </row>
    <row r="232" spans="7:25" x14ac:dyDescent="0.55000000000000004"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</row>
    <row r="233" spans="7:25" x14ac:dyDescent="0.55000000000000004"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</row>
    <row r="234" spans="7:25" x14ac:dyDescent="0.55000000000000004"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8"/>
      <c r="S234" s="108"/>
      <c r="T234" s="108"/>
      <c r="U234" s="108"/>
      <c r="V234" s="108"/>
      <c r="W234" s="108"/>
      <c r="X234" s="108"/>
      <c r="Y234" s="108"/>
    </row>
    <row r="235" spans="7:25" x14ac:dyDescent="0.55000000000000004"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8"/>
      <c r="W235" s="108"/>
      <c r="X235" s="108"/>
      <c r="Y235" s="108"/>
    </row>
    <row r="236" spans="7:25" x14ac:dyDescent="0.55000000000000004"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8"/>
      <c r="S236" s="108"/>
      <c r="T236" s="108"/>
      <c r="U236" s="108"/>
      <c r="V236" s="108"/>
      <c r="W236" s="108"/>
      <c r="X236" s="108"/>
      <c r="Y236" s="108"/>
    </row>
    <row r="237" spans="7:25" x14ac:dyDescent="0.55000000000000004"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8"/>
      <c r="S237" s="108"/>
      <c r="T237" s="108"/>
      <c r="U237" s="108"/>
      <c r="V237" s="108"/>
      <c r="W237" s="108"/>
      <c r="X237" s="108"/>
      <c r="Y237" s="108"/>
    </row>
    <row r="238" spans="7:25" x14ac:dyDescent="0.55000000000000004"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8"/>
      <c r="S238" s="108"/>
      <c r="T238" s="108"/>
      <c r="U238" s="108"/>
      <c r="V238" s="108"/>
      <c r="W238" s="108"/>
      <c r="X238" s="108"/>
      <c r="Y238" s="108"/>
    </row>
    <row r="239" spans="7:25" x14ac:dyDescent="0.55000000000000004">
      <c r="G239" s="108"/>
      <c r="H239" s="108"/>
      <c r="I239" s="108"/>
      <c r="J239" s="108"/>
      <c r="K239" s="108"/>
      <c r="L239" s="108"/>
      <c r="M239" s="108"/>
      <c r="N239" s="108"/>
      <c r="O239" s="108"/>
      <c r="P239" s="108"/>
      <c r="Q239" s="108"/>
      <c r="R239" s="108"/>
      <c r="S239" s="108"/>
      <c r="T239" s="108"/>
      <c r="U239" s="108"/>
      <c r="V239" s="108"/>
      <c r="W239" s="108"/>
      <c r="X239" s="108"/>
      <c r="Y239" s="108"/>
    </row>
    <row r="240" spans="7:25" x14ac:dyDescent="0.55000000000000004"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8"/>
      <c r="R240" s="108"/>
      <c r="S240" s="108"/>
      <c r="T240" s="108"/>
      <c r="U240" s="108"/>
      <c r="V240" s="108"/>
      <c r="W240" s="108"/>
      <c r="X240" s="108"/>
      <c r="Y240" s="108"/>
    </row>
    <row r="241" spans="7:25" x14ac:dyDescent="0.55000000000000004"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08"/>
      <c r="T241" s="108"/>
      <c r="U241" s="108"/>
      <c r="V241" s="108"/>
      <c r="W241" s="108"/>
      <c r="X241" s="108"/>
      <c r="Y241" s="108"/>
    </row>
    <row r="242" spans="7:25" x14ac:dyDescent="0.55000000000000004"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8"/>
      <c r="S242" s="108"/>
      <c r="T242" s="108"/>
      <c r="U242" s="108"/>
      <c r="V242" s="108"/>
      <c r="W242" s="108"/>
      <c r="X242" s="108"/>
      <c r="Y242" s="108"/>
    </row>
    <row r="243" spans="7:25" x14ac:dyDescent="0.55000000000000004"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8"/>
      <c r="S243" s="108"/>
      <c r="T243" s="108"/>
      <c r="U243" s="108"/>
      <c r="V243" s="108"/>
      <c r="W243" s="108"/>
      <c r="X243" s="108"/>
      <c r="Y243" s="108"/>
    </row>
    <row r="244" spans="7:25" x14ac:dyDescent="0.55000000000000004"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8"/>
      <c r="S244" s="108"/>
      <c r="T244" s="108"/>
      <c r="U244" s="108"/>
      <c r="V244" s="108"/>
      <c r="W244" s="108"/>
      <c r="X244" s="108"/>
      <c r="Y244" s="108"/>
    </row>
    <row r="245" spans="7:25" x14ac:dyDescent="0.55000000000000004"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8"/>
      <c r="S245" s="108"/>
      <c r="T245" s="108"/>
      <c r="U245" s="108"/>
      <c r="V245" s="108"/>
      <c r="W245" s="108"/>
      <c r="X245" s="108"/>
      <c r="Y245" s="108"/>
    </row>
    <row r="246" spans="7:25" x14ac:dyDescent="0.55000000000000004"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8"/>
      <c r="U246" s="108"/>
      <c r="V246" s="108"/>
      <c r="W246" s="108"/>
      <c r="X246" s="108"/>
      <c r="Y246" s="108"/>
    </row>
    <row r="247" spans="7:25" x14ac:dyDescent="0.55000000000000004"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8"/>
      <c r="R247" s="108"/>
      <c r="S247" s="108"/>
      <c r="T247" s="108"/>
      <c r="U247" s="108"/>
      <c r="V247" s="108"/>
      <c r="W247" s="108"/>
      <c r="X247" s="108"/>
      <c r="Y247" s="108"/>
    </row>
    <row r="248" spans="7:25" x14ac:dyDescent="0.55000000000000004"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8"/>
      <c r="R248" s="108"/>
      <c r="S248" s="108"/>
      <c r="T248" s="108"/>
      <c r="U248" s="108"/>
      <c r="V248" s="108"/>
      <c r="W248" s="108"/>
      <c r="X248" s="108"/>
      <c r="Y248" s="108"/>
    </row>
    <row r="249" spans="7:25" x14ac:dyDescent="0.55000000000000004"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08"/>
    </row>
    <row r="250" spans="7:25" x14ac:dyDescent="0.55000000000000004"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8"/>
      <c r="R250" s="108"/>
      <c r="S250" s="108"/>
      <c r="T250" s="108"/>
      <c r="U250" s="108"/>
      <c r="V250" s="108"/>
      <c r="W250" s="108"/>
      <c r="X250" s="108"/>
      <c r="Y250" s="108"/>
    </row>
    <row r="251" spans="7:25" x14ac:dyDescent="0.55000000000000004"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08"/>
      <c r="X251" s="108"/>
      <c r="Y251" s="108"/>
    </row>
    <row r="252" spans="7:25" x14ac:dyDescent="0.55000000000000004"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</row>
    <row r="253" spans="7:25" x14ac:dyDescent="0.55000000000000004"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</row>
    <row r="254" spans="7:25" x14ac:dyDescent="0.55000000000000004"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8"/>
      <c r="R254" s="108"/>
      <c r="S254" s="108"/>
      <c r="T254" s="108"/>
      <c r="U254" s="108"/>
      <c r="V254" s="108"/>
      <c r="W254" s="108"/>
      <c r="X254" s="108"/>
      <c r="Y254" s="108"/>
    </row>
    <row r="255" spans="7:25" x14ac:dyDescent="0.55000000000000004"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8"/>
      <c r="R255" s="108"/>
      <c r="S255" s="108"/>
      <c r="T255" s="108"/>
      <c r="U255" s="108"/>
      <c r="V255" s="108"/>
      <c r="W255" s="108"/>
      <c r="X255" s="108"/>
      <c r="Y255" s="108"/>
    </row>
    <row r="256" spans="7:25" x14ac:dyDescent="0.55000000000000004">
      <c r="G256" s="108"/>
      <c r="H256" s="108"/>
      <c r="I256" s="108"/>
      <c r="J256" s="108"/>
      <c r="K256" s="108"/>
      <c r="L256" s="108"/>
      <c r="M256" s="108"/>
      <c r="N256" s="108"/>
      <c r="O256" s="108"/>
      <c r="P256" s="108"/>
      <c r="Q256" s="108"/>
      <c r="R256" s="108"/>
      <c r="S256" s="108"/>
      <c r="T256" s="108"/>
      <c r="U256" s="108"/>
      <c r="V256" s="108"/>
      <c r="W256" s="108"/>
      <c r="X256" s="108"/>
      <c r="Y256" s="108"/>
    </row>
    <row r="257" spans="7:25" x14ac:dyDescent="0.55000000000000004"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8"/>
      <c r="R257" s="108"/>
      <c r="S257" s="108"/>
      <c r="T257" s="108"/>
      <c r="U257" s="108"/>
      <c r="V257" s="108"/>
      <c r="W257" s="108"/>
      <c r="X257" s="108"/>
      <c r="Y257" s="108"/>
    </row>
    <row r="258" spans="7:25" x14ac:dyDescent="0.55000000000000004"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8"/>
      <c r="R258" s="108"/>
      <c r="S258" s="108"/>
      <c r="T258" s="108"/>
      <c r="U258" s="108"/>
      <c r="V258" s="108"/>
      <c r="W258" s="108"/>
      <c r="X258" s="108"/>
      <c r="Y258" s="108"/>
    </row>
    <row r="259" spans="7:25" x14ac:dyDescent="0.55000000000000004"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8"/>
      <c r="R259" s="108"/>
      <c r="S259" s="108"/>
      <c r="T259" s="108"/>
      <c r="U259" s="108"/>
      <c r="V259" s="108"/>
      <c r="W259" s="108"/>
      <c r="X259" s="108"/>
      <c r="Y259" s="108"/>
    </row>
    <row r="260" spans="7:25" x14ac:dyDescent="0.55000000000000004"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8"/>
      <c r="R260" s="108"/>
      <c r="S260" s="108"/>
      <c r="T260" s="108"/>
      <c r="U260" s="108"/>
      <c r="V260" s="108"/>
      <c r="W260" s="108"/>
      <c r="X260" s="108"/>
      <c r="Y260" s="108"/>
    </row>
    <row r="261" spans="7:25" x14ac:dyDescent="0.55000000000000004"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8"/>
      <c r="R261" s="108"/>
      <c r="S261" s="108"/>
      <c r="T261" s="108"/>
      <c r="U261" s="108"/>
      <c r="V261" s="108"/>
      <c r="W261" s="108"/>
      <c r="X261" s="108"/>
      <c r="Y261" s="108"/>
    </row>
    <row r="262" spans="7:25" x14ac:dyDescent="0.55000000000000004">
      <c r="G262" s="108"/>
      <c r="H262" s="108"/>
      <c r="I262" s="108"/>
      <c r="J262" s="108"/>
      <c r="K262" s="108"/>
      <c r="L262" s="108"/>
      <c r="M262" s="108"/>
      <c r="N262" s="108"/>
      <c r="O262" s="108"/>
      <c r="P262" s="108"/>
      <c r="Q262" s="108"/>
      <c r="R262" s="108"/>
      <c r="S262" s="108"/>
      <c r="T262" s="108"/>
      <c r="U262" s="108"/>
      <c r="V262" s="108"/>
      <c r="W262" s="108"/>
      <c r="X262" s="108"/>
      <c r="Y262" s="108"/>
    </row>
    <row r="263" spans="7:25" x14ac:dyDescent="0.55000000000000004"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8"/>
      <c r="R263" s="108"/>
      <c r="S263" s="108"/>
      <c r="T263" s="108"/>
      <c r="U263" s="108"/>
      <c r="V263" s="108"/>
      <c r="W263" s="108"/>
      <c r="X263" s="108"/>
      <c r="Y263" s="108"/>
    </row>
    <row r="264" spans="7:25" x14ac:dyDescent="0.55000000000000004"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8"/>
      <c r="R264" s="108"/>
      <c r="S264" s="108"/>
      <c r="T264" s="108"/>
      <c r="U264" s="108"/>
      <c r="V264" s="108"/>
      <c r="W264" s="108"/>
      <c r="X264" s="108"/>
      <c r="Y264" s="108"/>
    </row>
    <row r="265" spans="7:25" x14ac:dyDescent="0.55000000000000004"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8"/>
      <c r="U265" s="108"/>
      <c r="V265" s="108"/>
      <c r="W265" s="108"/>
      <c r="X265" s="108"/>
      <c r="Y265" s="108"/>
    </row>
    <row r="266" spans="7:25" x14ac:dyDescent="0.55000000000000004"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8"/>
      <c r="R266" s="108"/>
      <c r="S266" s="108"/>
      <c r="T266" s="108"/>
      <c r="U266" s="108"/>
      <c r="V266" s="108"/>
      <c r="W266" s="108"/>
      <c r="X266" s="108"/>
      <c r="Y266" s="108"/>
    </row>
    <row r="267" spans="7:25" x14ac:dyDescent="0.55000000000000004"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8"/>
      <c r="R267" s="108"/>
      <c r="S267" s="108"/>
      <c r="T267" s="108"/>
      <c r="U267" s="108"/>
      <c r="V267" s="108"/>
      <c r="W267" s="108"/>
      <c r="X267" s="108"/>
      <c r="Y267" s="108"/>
    </row>
    <row r="268" spans="7:25" x14ac:dyDescent="0.55000000000000004">
      <c r="G268" s="108"/>
      <c r="H268" s="108"/>
      <c r="I268" s="108"/>
      <c r="J268" s="108"/>
      <c r="K268" s="108"/>
      <c r="L268" s="108"/>
      <c r="M268" s="108"/>
      <c r="N268" s="108"/>
      <c r="O268" s="108"/>
      <c r="P268" s="108"/>
      <c r="Q268" s="108"/>
      <c r="R268" s="108"/>
      <c r="S268" s="108"/>
      <c r="T268" s="108"/>
      <c r="U268" s="108"/>
      <c r="V268" s="108"/>
      <c r="W268" s="108"/>
      <c r="X268" s="108"/>
      <c r="Y268" s="108"/>
    </row>
    <row r="269" spans="7:25" x14ac:dyDescent="0.55000000000000004"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8"/>
      <c r="R269" s="108"/>
      <c r="S269" s="108"/>
      <c r="T269" s="108"/>
      <c r="U269" s="108"/>
      <c r="V269" s="108"/>
      <c r="W269" s="108"/>
      <c r="X269" s="108"/>
      <c r="Y269" s="108"/>
    </row>
    <row r="270" spans="7:25" x14ac:dyDescent="0.55000000000000004"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8"/>
      <c r="R270" s="108"/>
      <c r="S270" s="108"/>
      <c r="T270" s="108"/>
      <c r="U270" s="108"/>
      <c r="V270" s="108"/>
      <c r="W270" s="108"/>
      <c r="X270" s="108"/>
      <c r="Y270" s="108"/>
    </row>
    <row r="271" spans="7:25" x14ac:dyDescent="0.55000000000000004"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8"/>
      <c r="R271" s="108"/>
      <c r="S271" s="108"/>
      <c r="T271" s="108"/>
      <c r="U271" s="108"/>
      <c r="V271" s="108"/>
      <c r="W271" s="108"/>
      <c r="X271" s="108"/>
      <c r="Y271" s="108"/>
    </row>
    <row r="272" spans="7:25" x14ac:dyDescent="0.55000000000000004"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</row>
    <row r="273" spans="7:25" x14ac:dyDescent="0.55000000000000004"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</row>
    <row r="274" spans="7:25" x14ac:dyDescent="0.55000000000000004"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</row>
    <row r="275" spans="7:25" x14ac:dyDescent="0.55000000000000004"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8"/>
      <c r="R275" s="108"/>
      <c r="S275" s="108"/>
      <c r="T275" s="108"/>
      <c r="U275" s="108"/>
      <c r="V275" s="108"/>
      <c r="W275" s="108"/>
      <c r="X275" s="108"/>
      <c r="Y275" s="108"/>
    </row>
    <row r="276" spans="7:25" x14ac:dyDescent="0.55000000000000004"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8"/>
      <c r="R276" s="108"/>
      <c r="S276" s="108"/>
      <c r="T276" s="108"/>
      <c r="U276" s="108"/>
      <c r="V276" s="108"/>
      <c r="W276" s="108"/>
      <c r="X276" s="108"/>
      <c r="Y276" s="108"/>
    </row>
    <row r="277" spans="7:25" x14ac:dyDescent="0.55000000000000004">
      <c r="G277" s="108"/>
      <c r="H277" s="108"/>
      <c r="I277" s="108"/>
      <c r="J277" s="108"/>
      <c r="K277" s="108"/>
      <c r="L277" s="108"/>
      <c r="M277" s="108"/>
      <c r="N277" s="108"/>
      <c r="O277" s="108"/>
      <c r="P277" s="108"/>
      <c r="Q277" s="108"/>
      <c r="R277" s="108"/>
      <c r="S277" s="108"/>
      <c r="T277" s="108"/>
      <c r="U277" s="108"/>
      <c r="V277" s="108"/>
      <c r="W277" s="108"/>
      <c r="X277" s="108"/>
      <c r="Y277" s="108"/>
    </row>
    <row r="278" spans="7:25" x14ac:dyDescent="0.55000000000000004"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8"/>
      <c r="R278" s="108"/>
      <c r="S278" s="108"/>
      <c r="T278" s="108"/>
      <c r="U278" s="108"/>
      <c r="V278" s="108"/>
      <c r="W278" s="108"/>
      <c r="X278" s="108"/>
      <c r="Y278" s="108"/>
    </row>
    <row r="279" spans="7:25" x14ac:dyDescent="0.55000000000000004"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8"/>
      <c r="R279" s="108"/>
      <c r="S279" s="108"/>
      <c r="T279" s="108"/>
      <c r="U279" s="108"/>
      <c r="V279" s="108"/>
      <c r="W279" s="108"/>
      <c r="X279" s="108"/>
      <c r="Y279" s="108"/>
    </row>
    <row r="280" spans="7:25" x14ac:dyDescent="0.55000000000000004"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8"/>
      <c r="R280" s="108"/>
      <c r="S280" s="108"/>
      <c r="T280" s="108"/>
      <c r="U280" s="108"/>
      <c r="V280" s="108"/>
      <c r="W280" s="108"/>
      <c r="X280" s="108"/>
      <c r="Y280" s="108"/>
    </row>
    <row r="281" spans="7:25" x14ac:dyDescent="0.55000000000000004"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8"/>
      <c r="R281" s="108"/>
      <c r="S281" s="108"/>
      <c r="T281" s="108"/>
      <c r="U281" s="108"/>
      <c r="V281" s="108"/>
      <c r="W281" s="108"/>
      <c r="X281" s="108"/>
      <c r="Y281" s="108"/>
    </row>
    <row r="282" spans="7:25" x14ac:dyDescent="0.55000000000000004"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8"/>
      <c r="R282" s="108"/>
      <c r="S282" s="108"/>
      <c r="T282" s="108"/>
      <c r="U282" s="108"/>
      <c r="V282" s="108"/>
      <c r="W282" s="108"/>
      <c r="X282" s="108"/>
      <c r="Y282" s="108"/>
    </row>
    <row r="283" spans="7:25" x14ac:dyDescent="0.55000000000000004">
      <c r="G283" s="108"/>
      <c r="H283" s="108"/>
      <c r="I283" s="108"/>
      <c r="J283" s="108"/>
      <c r="K283" s="108"/>
      <c r="L283" s="108"/>
      <c r="M283" s="108"/>
      <c r="N283" s="108"/>
      <c r="O283" s="108"/>
      <c r="P283" s="108"/>
      <c r="Q283" s="108"/>
      <c r="R283" s="108"/>
      <c r="S283" s="108"/>
      <c r="T283" s="108"/>
      <c r="U283" s="108"/>
      <c r="V283" s="108"/>
      <c r="W283" s="108"/>
      <c r="X283" s="108"/>
      <c r="Y283" s="108"/>
    </row>
    <row r="284" spans="7:25" x14ac:dyDescent="0.55000000000000004"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8"/>
      <c r="R284" s="108"/>
      <c r="S284" s="108"/>
      <c r="T284" s="108"/>
      <c r="U284" s="108"/>
      <c r="V284" s="108"/>
      <c r="W284" s="108"/>
      <c r="X284" s="108"/>
      <c r="Y284" s="108"/>
    </row>
    <row r="285" spans="7:25" x14ac:dyDescent="0.55000000000000004"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8"/>
      <c r="R285" s="108"/>
      <c r="S285" s="108"/>
      <c r="T285" s="108"/>
      <c r="U285" s="108"/>
      <c r="V285" s="108"/>
      <c r="W285" s="108"/>
      <c r="X285" s="108"/>
      <c r="Y285" s="108"/>
    </row>
    <row r="286" spans="7:25" x14ac:dyDescent="0.55000000000000004"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8"/>
      <c r="R286" s="108"/>
      <c r="S286" s="108"/>
      <c r="T286" s="108"/>
      <c r="U286" s="108"/>
      <c r="V286" s="108"/>
      <c r="W286" s="108"/>
      <c r="X286" s="108"/>
      <c r="Y286" s="108"/>
    </row>
    <row r="287" spans="7:25" x14ac:dyDescent="0.55000000000000004"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08"/>
      <c r="X287" s="108"/>
      <c r="Y287" s="108"/>
    </row>
    <row r="288" spans="7:25" x14ac:dyDescent="0.55000000000000004"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08"/>
      <c r="T288" s="108"/>
      <c r="U288" s="108"/>
      <c r="V288" s="108"/>
      <c r="W288" s="108"/>
      <c r="X288" s="108"/>
      <c r="Y288" s="108"/>
    </row>
    <row r="289" spans="7:25" x14ac:dyDescent="0.55000000000000004"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8"/>
      <c r="R289" s="108"/>
      <c r="S289" s="108"/>
      <c r="T289" s="108"/>
      <c r="U289" s="108"/>
      <c r="V289" s="108"/>
      <c r="W289" s="108"/>
      <c r="X289" s="108"/>
      <c r="Y289" s="108"/>
    </row>
    <row r="290" spans="7:25" x14ac:dyDescent="0.55000000000000004"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8"/>
      <c r="R290" s="108"/>
      <c r="S290" s="108"/>
      <c r="T290" s="108"/>
      <c r="U290" s="108"/>
      <c r="V290" s="108"/>
      <c r="W290" s="108"/>
      <c r="X290" s="108"/>
      <c r="Y290" s="108"/>
    </row>
    <row r="291" spans="7:25" x14ac:dyDescent="0.55000000000000004">
      <c r="G291" s="108"/>
      <c r="H291" s="108"/>
      <c r="I291" s="108"/>
      <c r="J291" s="108"/>
      <c r="K291" s="108"/>
      <c r="L291" s="108"/>
      <c r="M291" s="108"/>
      <c r="N291" s="108"/>
      <c r="O291" s="108"/>
      <c r="P291" s="108"/>
      <c r="Q291" s="108"/>
      <c r="R291" s="108"/>
      <c r="S291" s="108"/>
      <c r="T291" s="108"/>
      <c r="U291" s="108"/>
      <c r="V291" s="108"/>
      <c r="W291" s="108"/>
      <c r="X291" s="108"/>
      <c r="Y291" s="108"/>
    </row>
    <row r="292" spans="7:25" x14ac:dyDescent="0.55000000000000004"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</row>
    <row r="293" spans="7:25" x14ac:dyDescent="0.55000000000000004"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</row>
    <row r="294" spans="7:25" x14ac:dyDescent="0.55000000000000004"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8"/>
      <c r="R294" s="108"/>
      <c r="S294" s="108"/>
      <c r="T294" s="108"/>
      <c r="U294" s="108"/>
      <c r="V294" s="108"/>
      <c r="W294" s="108"/>
      <c r="X294" s="108"/>
      <c r="Y294" s="108"/>
    </row>
    <row r="295" spans="7:25" x14ac:dyDescent="0.55000000000000004"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8"/>
      <c r="R295" s="108"/>
      <c r="S295" s="108"/>
      <c r="T295" s="108"/>
      <c r="U295" s="108"/>
      <c r="V295" s="108"/>
      <c r="W295" s="108"/>
      <c r="X295" s="108"/>
      <c r="Y295" s="108"/>
    </row>
    <row r="296" spans="7:25" x14ac:dyDescent="0.55000000000000004"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8"/>
      <c r="R296" s="108"/>
      <c r="S296" s="108"/>
      <c r="T296" s="108"/>
      <c r="U296" s="108"/>
      <c r="V296" s="108"/>
      <c r="W296" s="108"/>
      <c r="X296" s="108"/>
      <c r="Y296" s="108"/>
    </row>
    <row r="297" spans="7:25" x14ac:dyDescent="0.55000000000000004"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8"/>
      <c r="R297" s="108"/>
      <c r="S297" s="108"/>
      <c r="T297" s="108"/>
      <c r="U297" s="108"/>
      <c r="V297" s="108"/>
      <c r="W297" s="108"/>
      <c r="X297" s="108"/>
      <c r="Y297" s="108"/>
    </row>
    <row r="298" spans="7:25" x14ac:dyDescent="0.55000000000000004"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8"/>
      <c r="S298" s="108"/>
      <c r="T298" s="108"/>
      <c r="U298" s="108"/>
      <c r="V298" s="108"/>
      <c r="W298" s="108"/>
      <c r="X298" s="108"/>
      <c r="Y298" s="108"/>
    </row>
    <row r="299" spans="7:25" x14ac:dyDescent="0.55000000000000004"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8"/>
      <c r="S299" s="108"/>
      <c r="T299" s="108"/>
      <c r="U299" s="108"/>
      <c r="V299" s="108"/>
      <c r="W299" s="108"/>
      <c r="X299" s="108"/>
      <c r="Y299" s="108"/>
    </row>
    <row r="300" spans="7:25" x14ac:dyDescent="0.55000000000000004"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8"/>
      <c r="S300" s="108"/>
      <c r="T300" s="108"/>
      <c r="U300" s="108"/>
      <c r="V300" s="108"/>
      <c r="W300" s="108"/>
      <c r="X300" s="108"/>
      <c r="Y300" s="108"/>
    </row>
    <row r="301" spans="7:25" x14ac:dyDescent="0.55000000000000004"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8"/>
      <c r="S301" s="108"/>
      <c r="T301" s="108"/>
      <c r="U301" s="108"/>
      <c r="V301" s="108"/>
      <c r="W301" s="108"/>
      <c r="X301" s="108"/>
      <c r="Y301" s="108"/>
    </row>
    <row r="302" spans="7:25" x14ac:dyDescent="0.55000000000000004"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8"/>
      <c r="S302" s="108"/>
      <c r="T302" s="108"/>
      <c r="U302" s="108"/>
      <c r="V302" s="108"/>
      <c r="W302" s="108"/>
      <c r="X302" s="108"/>
      <c r="Y302" s="108"/>
    </row>
    <row r="303" spans="7:25" x14ac:dyDescent="0.55000000000000004"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8"/>
      <c r="S303" s="108"/>
      <c r="T303" s="108"/>
      <c r="U303" s="108"/>
      <c r="V303" s="108"/>
      <c r="W303" s="108"/>
      <c r="X303" s="108"/>
      <c r="Y303" s="108"/>
    </row>
    <row r="304" spans="7:25" x14ac:dyDescent="0.55000000000000004"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8"/>
      <c r="S304" s="108"/>
      <c r="T304" s="108"/>
      <c r="U304" s="108"/>
      <c r="V304" s="108"/>
      <c r="W304" s="108"/>
      <c r="X304" s="108"/>
      <c r="Y304" s="108"/>
    </row>
    <row r="305" spans="7:25" x14ac:dyDescent="0.55000000000000004"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8"/>
      <c r="S305" s="108"/>
      <c r="T305" s="108"/>
      <c r="U305" s="108"/>
      <c r="V305" s="108"/>
      <c r="W305" s="108"/>
      <c r="X305" s="108"/>
      <c r="Y305" s="108"/>
    </row>
    <row r="306" spans="7:25" x14ac:dyDescent="0.55000000000000004"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8"/>
      <c r="S306" s="108"/>
      <c r="T306" s="108"/>
      <c r="U306" s="108"/>
      <c r="V306" s="108"/>
      <c r="W306" s="108"/>
      <c r="X306" s="108"/>
      <c r="Y306" s="108"/>
    </row>
    <row r="307" spans="7:25" x14ac:dyDescent="0.55000000000000004"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8"/>
      <c r="R307" s="108"/>
      <c r="S307" s="108"/>
      <c r="T307" s="108"/>
      <c r="U307" s="108"/>
      <c r="V307" s="108"/>
      <c r="W307" s="108"/>
      <c r="X307" s="108"/>
      <c r="Y307" s="108"/>
    </row>
    <row r="308" spans="7:25" x14ac:dyDescent="0.55000000000000004">
      <c r="G308" s="108"/>
      <c r="H308" s="108"/>
      <c r="I308" s="108"/>
      <c r="J308" s="108"/>
      <c r="K308" s="108"/>
      <c r="L308" s="108"/>
      <c r="M308" s="108"/>
      <c r="N308" s="108"/>
      <c r="O308" s="108"/>
      <c r="P308" s="108"/>
      <c r="Q308" s="108"/>
      <c r="R308" s="108"/>
      <c r="S308" s="108"/>
      <c r="T308" s="108"/>
      <c r="U308" s="108"/>
      <c r="V308" s="108"/>
      <c r="W308" s="108"/>
      <c r="X308" s="108"/>
      <c r="Y308" s="108"/>
    </row>
    <row r="309" spans="7:25" x14ac:dyDescent="0.55000000000000004"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8"/>
      <c r="R309" s="108"/>
      <c r="S309" s="108"/>
      <c r="T309" s="108"/>
      <c r="U309" s="108"/>
      <c r="V309" s="108"/>
      <c r="W309" s="108"/>
      <c r="X309" s="108"/>
      <c r="Y309" s="108"/>
    </row>
    <row r="310" spans="7:25" x14ac:dyDescent="0.55000000000000004"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8"/>
      <c r="S310" s="108"/>
      <c r="T310" s="108"/>
      <c r="U310" s="108"/>
      <c r="V310" s="108"/>
      <c r="W310" s="108"/>
      <c r="X310" s="108"/>
      <c r="Y310" s="108"/>
    </row>
    <row r="311" spans="7:25" x14ac:dyDescent="0.55000000000000004"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8"/>
      <c r="S311" s="108"/>
      <c r="T311" s="108"/>
      <c r="U311" s="108"/>
      <c r="V311" s="108"/>
      <c r="W311" s="108"/>
      <c r="X311" s="108"/>
      <c r="Y311" s="108"/>
    </row>
    <row r="312" spans="7:25" x14ac:dyDescent="0.55000000000000004"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</row>
    <row r="313" spans="7:25" x14ac:dyDescent="0.55000000000000004"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</row>
    <row r="314" spans="7:25" x14ac:dyDescent="0.55000000000000004"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</row>
    <row r="315" spans="7:25" x14ac:dyDescent="0.55000000000000004"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8"/>
      <c r="S315" s="108"/>
      <c r="T315" s="108"/>
      <c r="U315" s="108"/>
      <c r="V315" s="108"/>
      <c r="W315" s="108"/>
      <c r="X315" s="108"/>
      <c r="Y315" s="108"/>
    </row>
    <row r="316" spans="7:25" x14ac:dyDescent="0.55000000000000004"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8"/>
      <c r="S316" s="108"/>
      <c r="T316" s="108"/>
      <c r="U316" s="108"/>
      <c r="V316" s="108"/>
      <c r="W316" s="108"/>
      <c r="X316" s="108"/>
      <c r="Y316" s="108"/>
    </row>
    <row r="317" spans="7:25" x14ac:dyDescent="0.55000000000000004"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8"/>
      <c r="R317" s="108"/>
      <c r="S317" s="108"/>
      <c r="T317" s="108"/>
      <c r="U317" s="108"/>
      <c r="V317" s="108"/>
      <c r="W317" s="108"/>
      <c r="X317" s="108"/>
      <c r="Y317" s="108"/>
    </row>
  </sheetData>
  <sheetProtection algorithmName="SHA-512" hashValue="mTSVd16UzM6LcWHPKlGMQJttI6j/Hdm4kCviQ9E8/Rac2V5u1wDNKg9VNWw3os7yurdSdhDpgGkqx25IRtnRsw==" saltValue="DNIwJTEG1wP1m/trhIihWw==" spinCount="100000" sheet="1" objects="1" scenarios="1"/>
  <mergeCells count="2">
    <mergeCell ref="A4:B4"/>
    <mergeCell ref="C63:D63"/>
  </mergeCells>
  <dataValidations count="3">
    <dataValidation showInputMessage="1" showErrorMessage="1" sqref="A6:B45" xr:uid="{00000000-0002-0000-0300-000000000000}"/>
    <dataValidation type="decimal" operator="greaterThanOrEqual" allowBlank="1" showInputMessage="1" showErrorMessage="1" sqref="B60" xr:uid="{CBFDBB78-0BFF-4301-A4F7-7D1BF542CAA6}">
      <formula1>1</formula1>
    </dataValidation>
    <dataValidation type="decimal" operator="greaterThanOrEqual" allowBlank="1" showInputMessage="1" showErrorMessage="1" sqref="B62" xr:uid="{48A96E03-999D-4B9D-825C-1E643197AA82}">
      <formula1>B63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7"/>
  <sheetViews>
    <sheetView topLeftCell="A60" zoomScaleNormal="100" workbookViewId="0">
      <selection activeCell="B64" sqref="B64"/>
    </sheetView>
  </sheetViews>
  <sheetFormatPr baseColWidth="10" defaultColWidth="11.578125" defaultRowHeight="14.4" x14ac:dyDescent="0.55000000000000004"/>
  <cols>
    <col min="1" max="1" width="16.68359375" style="46" customWidth="1"/>
    <col min="2" max="5" width="11.578125" style="46"/>
    <col min="6" max="6" width="17.15625" style="46" customWidth="1"/>
    <col min="7" max="9" width="11.578125" style="46"/>
    <col min="10" max="10" width="16.26171875" style="46" customWidth="1"/>
    <col min="11" max="11" width="35.578125" style="46" customWidth="1"/>
    <col min="12" max="12" width="27.15625" style="46" customWidth="1"/>
    <col min="13" max="14" width="19.68359375" style="46" customWidth="1"/>
    <col min="15" max="17" width="11.578125" style="46"/>
    <col min="18" max="18" width="12.68359375" style="46" bestFit="1" customWidth="1"/>
    <col min="19" max="16384" width="11.578125" style="46"/>
  </cols>
  <sheetData>
    <row r="1" spans="1:18" ht="18.3" x14ac:dyDescent="0.7">
      <c r="A1" s="106" t="s">
        <v>56</v>
      </c>
      <c r="B1" s="107"/>
      <c r="C1" s="107"/>
      <c r="D1" s="107"/>
      <c r="E1" s="107"/>
      <c r="F1" s="107"/>
      <c r="G1" s="107"/>
      <c r="H1" s="107"/>
      <c r="I1" s="108"/>
      <c r="J1" s="108"/>
      <c r="K1" s="108"/>
      <c r="L1" s="108"/>
      <c r="M1" s="108"/>
      <c r="N1" s="108"/>
      <c r="O1" s="108"/>
      <c r="P1" s="108"/>
      <c r="Q1" s="108"/>
      <c r="R1" s="108"/>
    </row>
    <row r="2" spans="1:18" x14ac:dyDescent="0.55000000000000004">
      <c r="A2" s="109"/>
      <c r="B2" s="109"/>
      <c r="C2" s="175"/>
      <c r="D2" s="175"/>
      <c r="E2" s="175"/>
      <c r="F2" s="175"/>
      <c r="G2" s="175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18" x14ac:dyDescent="0.55000000000000004">
      <c r="A3" s="109"/>
      <c r="B3" s="109"/>
      <c r="C3" s="109" t="s">
        <v>0</v>
      </c>
      <c r="D3" s="110" t="s">
        <v>1</v>
      </c>
      <c r="E3" s="109" t="s">
        <v>2</v>
      </c>
      <c r="F3" s="109" t="s">
        <v>21</v>
      </c>
      <c r="G3" s="109" t="s">
        <v>3</v>
      </c>
      <c r="H3" s="109" t="s">
        <v>4</v>
      </c>
      <c r="I3" s="109" t="s">
        <v>134</v>
      </c>
      <c r="J3" s="108"/>
      <c r="K3" s="108"/>
      <c r="L3" s="108"/>
      <c r="M3" s="108"/>
      <c r="N3" s="108"/>
      <c r="O3" s="108"/>
      <c r="P3" s="108"/>
      <c r="Q3" s="108"/>
      <c r="R3" s="108"/>
    </row>
    <row r="4" spans="1:18" x14ac:dyDescent="0.55000000000000004">
      <c r="A4" s="185" t="s">
        <v>135</v>
      </c>
      <c r="B4" s="185"/>
      <c r="C4" s="109">
        <f>EINGABEN!$D$46</f>
        <v>10</v>
      </c>
      <c r="D4" s="109">
        <f>SUM(D6:D45)</f>
        <v>78.5</v>
      </c>
      <c r="E4" s="109">
        <f>(IF(MIN(B6:B45)&lt;=0,0,SUM(E6:E45)))</f>
        <v>36.744157124226291</v>
      </c>
      <c r="F4" s="108" t="s">
        <v>22</v>
      </c>
      <c r="G4" s="109">
        <f>IF(MIN(B5:B45)&lt;=0,0,SUM(G6:G45))</f>
        <v>351.76327991437904</v>
      </c>
      <c r="H4" s="109">
        <f>SUM(H6:H45)</f>
        <v>822.75</v>
      </c>
      <c r="I4" s="109">
        <f>IF(MIN(B6:B45)&lt;=0,0,SUM(I6:I45))</f>
        <v>156.29405445265115</v>
      </c>
      <c r="J4" s="108"/>
      <c r="K4" s="108"/>
      <c r="L4" s="108"/>
      <c r="M4" s="108"/>
      <c r="N4" s="108"/>
      <c r="O4" s="108"/>
      <c r="P4" s="108"/>
      <c r="Q4" s="108"/>
      <c r="R4" s="108"/>
    </row>
    <row r="5" spans="1:18" x14ac:dyDescent="0.55000000000000004">
      <c r="A5" s="109" t="s">
        <v>8</v>
      </c>
      <c r="B5" s="109" t="s">
        <v>9</v>
      </c>
      <c r="C5" s="109" t="s">
        <v>38</v>
      </c>
      <c r="D5" s="109" t="s">
        <v>5</v>
      </c>
      <c r="E5" s="109" t="s">
        <v>6</v>
      </c>
      <c r="F5" s="109" t="s">
        <v>23</v>
      </c>
      <c r="G5" s="109" t="s">
        <v>10</v>
      </c>
      <c r="H5" s="109" t="s">
        <v>7</v>
      </c>
      <c r="I5" s="110" t="s">
        <v>18</v>
      </c>
      <c r="J5" s="111" t="s">
        <v>113</v>
      </c>
      <c r="K5" s="111" t="s">
        <v>129</v>
      </c>
      <c r="L5" s="111" t="s">
        <v>128</v>
      </c>
      <c r="M5" s="111" t="s">
        <v>148</v>
      </c>
      <c r="N5" s="108"/>
      <c r="O5" s="108"/>
      <c r="P5" s="108"/>
      <c r="Q5" s="108"/>
      <c r="R5" s="108"/>
    </row>
    <row r="6" spans="1:18" x14ac:dyDescent="0.55000000000000004">
      <c r="A6" s="109">
        <f>EINGABEN!C6</f>
        <v>8</v>
      </c>
      <c r="B6" s="109">
        <f>EINGABEN!E6</f>
        <v>64</v>
      </c>
      <c r="C6" s="109"/>
      <c r="D6" s="109">
        <f>(A6)</f>
        <v>8</v>
      </c>
      <c r="E6" s="109">
        <f>(LN(B6))</f>
        <v>4.1588830833596715</v>
      </c>
      <c r="F6" s="108">
        <f>((-LN((C52*(2.71828183^(C54*D6)))^-1)))</f>
        <v>3.7204065682100498</v>
      </c>
      <c r="G6" s="109">
        <f t="shared" ref="G6:G45" si="0">(D6*E6)</f>
        <v>33.271064666877372</v>
      </c>
      <c r="H6" s="109">
        <f t="shared" ref="H6:I45" si="1">(D6)^2</f>
        <v>64</v>
      </c>
      <c r="I6" s="109">
        <f t="shared" si="1"/>
        <v>17.296308501055247</v>
      </c>
      <c r="J6" s="111">
        <f>IF(EINGABEN!C6="","",EINGABEN!C6)</f>
        <v>8</v>
      </c>
      <c r="K6" s="109">
        <f>IF(J6="","",B6)</f>
        <v>64</v>
      </c>
      <c r="L6" s="108">
        <f>IF(J6="","",($C$52*EXP($C$54*J6)))</f>
        <v>41.28117425297885</v>
      </c>
      <c r="M6" s="111">
        <f>IF(K6="","",ABS(K6-L6)^1)</f>
        <v>22.71882574702115</v>
      </c>
      <c r="N6" s="108"/>
      <c r="O6" s="108"/>
      <c r="P6" s="108"/>
      <c r="Q6" s="108"/>
      <c r="R6" s="108"/>
    </row>
    <row r="7" spans="1:18" x14ac:dyDescent="0.55000000000000004">
      <c r="A7" s="109">
        <f>EINGABEN!C7</f>
        <v>7</v>
      </c>
      <c r="B7" s="109">
        <f>EINGABEN!E7</f>
        <v>49</v>
      </c>
      <c r="C7" s="109"/>
      <c r="D7" s="109">
        <f t="shared" ref="D7:D45" si="2">(A7)</f>
        <v>7</v>
      </c>
      <c r="E7" s="109">
        <f t="shared" ref="E7:E45" si="3">(LN(B7))</f>
        <v>3.8918202981106265</v>
      </c>
      <c r="F7" s="108">
        <f>((-LN((C52*(2.71828183^(C54*D7)))^-1)))</f>
        <v>3.4138015680362397</v>
      </c>
      <c r="G7" s="109">
        <f t="shared" si="0"/>
        <v>27.242742086774385</v>
      </c>
      <c r="H7" s="109">
        <f t="shared" si="1"/>
        <v>49</v>
      </c>
      <c r="I7" s="109">
        <f t="shared" si="1"/>
        <v>15.146265232785886</v>
      </c>
      <c r="J7" s="111">
        <f>IF(EINGABEN!C7="","",EINGABEN!C7)</f>
        <v>7</v>
      </c>
      <c r="K7" s="109">
        <f t="shared" ref="K7:K45" si="4">IF(J7="","",B7)</f>
        <v>49</v>
      </c>
      <c r="L7" s="108">
        <f t="shared" ref="L7:L45" si="5">IF(J7="","",($C$52*EXP($C$54*J7)))</f>
        <v>30.380518580452016</v>
      </c>
      <c r="M7" s="111">
        <f t="shared" ref="M7:M45" si="6">IF(K7="","",ABS(K7-L7)^1)</f>
        <v>18.619481419547984</v>
      </c>
      <c r="N7" s="108"/>
      <c r="O7" s="108"/>
      <c r="P7" s="108"/>
      <c r="Q7" s="108"/>
      <c r="R7" s="108"/>
    </row>
    <row r="8" spans="1:18" x14ac:dyDescent="0.55000000000000004">
      <c r="A8" s="109">
        <f>EINGABEN!C8</f>
        <v>4</v>
      </c>
      <c r="B8" s="109">
        <f>EINGABEN!E8</f>
        <v>16</v>
      </c>
      <c r="C8" s="109"/>
      <c r="D8" s="109">
        <f t="shared" si="2"/>
        <v>4</v>
      </c>
      <c r="E8" s="109">
        <f t="shared" si="3"/>
        <v>2.7725887222397811</v>
      </c>
      <c r="F8" s="108">
        <f>((-LN((C52*(2.71828183^(C54*D8)))^-1)))</f>
        <v>2.4939865675148098</v>
      </c>
      <c r="G8" s="109">
        <f t="shared" si="0"/>
        <v>11.090354888959125</v>
      </c>
      <c r="H8" s="109">
        <f t="shared" si="1"/>
        <v>16</v>
      </c>
      <c r="I8" s="109">
        <f t="shared" si="1"/>
        <v>7.6872482226912222</v>
      </c>
      <c r="J8" s="111">
        <f>IF(EINGABEN!C8="","",EINGABEN!C8)</f>
        <v>4</v>
      </c>
      <c r="K8" s="109">
        <f t="shared" si="4"/>
        <v>16</v>
      </c>
      <c r="L8" s="108">
        <f t="shared" si="5"/>
        <v>12.109455174328982</v>
      </c>
      <c r="M8" s="111">
        <f t="shared" si="6"/>
        <v>3.890544825671018</v>
      </c>
      <c r="N8" s="108"/>
      <c r="O8" s="108"/>
      <c r="P8" s="108"/>
      <c r="Q8" s="108"/>
      <c r="R8" s="108"/>
    </row>
    <row r="9" spans="1:18" x14ac:dyDescent="0.55000000000000004">
      <c r="A9" s="109">
        <f>EINGABEN!C9</f>
        <v>2.5</v>
      </c>
      <c r="B9" s="109">
        <f>EINGABEN!E9</f>
        <v>6.25</v>
      </c>
      <c r="C9" s="109"/>
      <c r="D9" s="109">
        <f t="shared" si="2"/>
        <v>2.5</v>
      </c>
      <c r="E9" s="109">
        <f t="shared" si="3"/>
        <v>1.8325814637483102</v>
      </c>
      <c r="F9" s="108">
        <f>((-LN((C52*(2.71828183^(C54*D9)))^-1)))</f>
        <v>2.0340790672540949</v>
      </c>
      <c r="G9" s="109">
        <f t="shared" si="0"/>
        <v>4.5814536593707755</v>
      </c>
      <c r="H9" s="109">
        <f t="shared" si="1"/>
        <v>6.25</v>
      </c>
      <c r="I9" s="109">
        <f t="shared" si="1"/>
        <v>3.3583548212738994</v>
      </c>
      <c r="J9" s="111">
        <f>IF(EINGABEN!C9="","",EINGABEN!C9)</f>
        <v>2.5</v>
      </c>
      <c r="K9" s="109">
        <f t="shared" si="4"/>
        <v>6.25</v>
      </c>
      <c r="L9" s="108">
        <f t="shared" si="5"/>
        <v>7.6452081566014458</v>
      </c>
      <c r="M9" s="111">
        <f t="shared" si="6"/>
        <v>1.3952081566014458</v>
      </c>
      <c r="N9" s="108"/>
      <c r="O9" s="108"/>
      <c r="P9" s="108"/>
      <c r="Q9" s="108"/>
      <c r="R9" s="108"/>
    </row>
    <row r="10" spans="1:18" x14ac:dyDescent="0.55000000000000004">
      <c r="A10" s="109">
        <f>EINGABEN!C10</f>
        <v>4.5</v>
      </c>
      <c r="B10" s="111">
        <f>EINGABEN!E10</f>
        <v>20.25</v>
      </c>
      <c r="C10" s="109"/>
      <c r="D10" s="109">
        <f t="shared" si="2"/>
        <v>4.5</v>
      </c>
      <c r="E10" s="109">
        <f t="shared" si="3"/>
        <v>3.0081547935525483</v>
      </c>
      <c r="F10" s="108">
        <f>((-LN((C52*(2.71828183^(C54*D10)))^-1)))</f>
        <v>2.6472890676017151</v>
      </c>
      <c r="G10" s="109">
        <f t="shared" si="0"/>
        <v>13.536696570986468</v>
      </c>
      <c r="H10" s="109">
        <f t="shared" si="1"/>
        <v>20.25</v>
      </c>
      <c r="I10" s="109">
        <f t="shared" si="1"/>
        <v>9.0489952619731753</v>
      </c>
      <c r="J10" s="111">
        <f>IF(EINGABEN!C10="","",EINGABEN!C10)</f>
        <v>4.5</v>
      </c>
      <c r="K10" s="109">
        <f t="shared" si="4"/>
        <v>20.25</v>
      </c>
      <c r="L10" s="108">
        <f t="shared" si="5"/>
        <v>14.115719955546322</v>
      </c>
      <c r="M10" s="111">
        <f t="shared" si="6"/>
        <v>6.1342800444536785</v>
      </c>
      <c r="N10" s="108"/>
      <c r="O10" s="108"/>
      <c r="P10" s="108"/>
      <c r="Q10" s="108"/>
      <c r="R10" s="108"/>
    </row>
    <row r="11" spans="1:18" x14ac:dyDescent="0.55000000000000004">
      <c r="A11" s="109">
        <f>EINGABEN!C11</f>
        <v>10</v>
      </c>
      <c r="B11" s="111">
        <f>EINGABEN!E11</f>
        <v>100</v>
      </c>
      <c r="C11" s="109"/>
      <c r="D11" s="109">
        <f t="shared" si="2"/>
        <v>10</v>
      </c>
      <c r="E11" s="109">
        <f t="shared" si="3"/>
        <v>4.6051701859880918</v>
      </c>
      <c r="F11" s="108">
        <f>((-LN((C52*(2.71828183^(C54*D11)))^-1)))</f>
        <v>4.3336165685576704</v>
      </c>
      <c r="G11" s="109">
        <f t="shared" si="0"/>
        <v>46.051701859880922</v>
      </c>
      <c r="H11" s="109">
        <f t="shared" si="1"/>
        <v>100</v>
      </c>
      <c r="I11" s="109">
        <f t="shared" si="1"/>
        <v>21.207592441913597</v>
      </c>
      <c r="J11" s="111">
        <f>IF(EINGABEN!C11="","",EINGABEN!C11)</f>
        <v>10</v>
      </c>
      <c r="K11" s="109">
        <f t="shared" si="4"/>
        <v>100</v>
      </c>
      <c r="L11" s="108">
        <f t="shared" si="5"/>
        <v>76.219441414162148</v>
      </c>
      <c r="M11" s="111">
        <f t="shared" si="6"/>
        <v>23.780558585837852</v>
      </c>
      <c r="N11" s="108"/>
      <c r="O11" s="108"/>
      <c r="P11" s="108"/>
      <c r="Q11" s="108"/>
      <c r="R11" s="108"/>
    </row>
    <row r="12" spans="1:18" x14ac:dyDescent="0.55000000000000004">
      <c r="A12" s="109">
        <f>EINGABEN!C12</f>
        <v>12</v>
      </c>
      <c r="B12" s="111">
        <f>EINGABEN!E12</f>
        <v>144</v>
      </c>
      <c r="C12" s="109"/>
      <c r="D12" s="109">
        <f t="shared" si="2"/>
        <v>12</v>
      </c>
      <c r="E12" s="109">
        <f t="shared" si="3"/>
        <v>4.9698132995760007</v>
      </c>
      <c r="F12" s="108">
        <f>((-LN((C52*(2.71828183^(C54*D12)))^-1)))</f>
        <v>4.9468265689052897</v>
      </c>
      <c r="G12" s="109">
        <f t="shared" si="0"/>
        <v>59.637759594912012</v>
      </c>
      <c r="H12" s="109">
        <f t="shared" si="1"/>
        <v>144</v>
      </c>
      <c r="I12" s="109">
        <f t="shared" si="1"/>
        <v>24.699044232642496</v>
      </c>
      <c r="J12" s="111">
        <f>IF(EINGABEN!C12="","",EINGABEN!C12)</f>
        <v>12</v>
      </c>
      <c r="K12" s="109">
        <f t="shared" si="4"/>
        <v>144</v>
      </c>
      <c r="L12" s="108">
        <f t="shared" si="5"/>
        <v>140.72766471917134</v>
      </c>
      <c r="M12" s="111">
        <f t="shared" si="6"/>
        <v>3.2723352808286563</v>
      </c>
      <c r="N12" s="108"/>
      <c r="O12" s="108"/>
      <c r="P12" s="108"/>
      <c r="Q12" s="108"/>
      <c r="R12" s="108"/>
    </row>
    <row r="13" spans="1:18" x14ac:dyDescent="0.55000000000000004">
      <c r="A13" s="109">
        <f>EINGABEN!C13</f>
        <v>15</v>
      </c>
      <c r="B13" s="111">
        <f>EINGABEN!E13</f>
        <v>225</v>
      </c>
      <c r="C13" s="109"/>
      <c r="D13" s="109">
        <f t="shared" si="2"/>
        <v>15</v>
      </c>
      <c r="E13" s="109">
        <f t="shared" si="3"/>
        <v>5.4161004022044201</v>
      </c>
      <c r="F13" s="108">
        <f>((-LN((C52*(2.71828183^(C54*D13)))^-1)))</f>
        <v>5.8666415694267204</v>
      </c>
      <c r="G13" s="109">
        <f t="shared" si="0"/>
        <v>81.241506033066301</v>
      </c>
      <c r="H13" s="109">
        <f t="shared" si="1"/>
        <v>225</v>
      </c>
      <c r="I13" s="109">
        <f t="shared" si="1"/>
        <v>29.334143566758883</v>
      </c>
      <c r="J13" s="111">
        <f>IF(EINGABEN!C13="","",EINGABEN!C13)</f>
        <v>15</v>
      </c>
      <c r="K13" s="109">
        <f t="shared" si="4"/>
        <v>225</v>
      </c>
      <c r="L13" s="108">
        <f t="shared" si="5"/>
        <v>353.06125430381445</v>
      </c>
      <c r="M13" s="111">
        <f t="shared" si="6"/>
        <v>128.06125430381445</v>
      </c>
      <c r="N13" s="108"/>
      <c r="O13" s="108"/>
      <c r="P13" s="108"/>
      <c r="Q13" s="108"/>
      <c r="R13" s="108"/>
    </row>
    <row r="14" spans="1:18" x14ac:dyDescent="0.55000000000000004">
      <c r="A14" s="109">
        <f>EINGABEN!C14</f>
        <v>1.5</v>
      </c>
      <c r="B14" s="111">
        <f>EINGABEN!E14</f>
        <v>2.25</v>
      </c>
      <c r="C14" s="109"/>
      <c r="D14" s="109">
        <f t="shared" si="2"/>
        <v>1.5</v>
      </c>
      <c r="E14" s="109">
        <f t="shared" si="3"/>
        <v>0.81093021621632877</v>
      </c>
      <c r="F14" s="108">
        <f>((-LN((C52*(2.71828183^(C54*D14)))^-1)))</f>
        <v>1.7274740670802851</v>
      </c>
      <c r="G14" s="109">
        <f t="shared" si="0"/>
        <v>1.2163953243244932</v>
      </c>
      <c r="H14" s="109">
        <f t="shared" si="1"/>
        <v>2.25</v>
      </c>
      <c r="I14" s="109">
        <f t="shared" si="1"/>
        <v>0.65760781557266168</v>
      </c>
      <c r="J14" s="111">
        <f>IF(EINGABEN!C14="","",EINGABEN!C14)</f>
        <v>1.5</v>
      </c>
      <c r="K14" s="109">
        <f t="shared" si="4"/>
        <v>2.25</v>
      </c>
      <c r="L14" s="108">
        <f t="shared" si="5"/>
        <v>5.6264239730606338</v>
      </c>
      <c r="M14" s="111">
        <f t="shared" si="6"/>
        <v>3.3764239730606338</v>
      </c>
      <c r="N14" s="108"/>
      <c r="O14" s="108"/>
      <c r="P14" s="108"/>
      <c r="Q14" s="108"/>
      <c r="R14" s="108"/>
    </row>
    <row r="15" spans="1:18" ht="14.7" thickBot="1" x14ac:dyDescent="0.6">
      <c r="A15" s="112">
        <f>EINGABEN!C15</f>
        <v>14</v>
      </c>
      <c r="B15" s="145">
        <f>EINGABEN!E15</f>
        <v>196</v>
      </c>
      <c r="C15" s="112"/>
      <c r="D15" s="112">
        <f t="shared" si="2"/>
        <v>14</v>
      </c>
      <c r="E15" s="112">
        <f t="shared" si="3"/>
        <v>5.2781146592305168</v>
      </c>
      <c r="F15" s="113">
        <f>((-LN((C52*(2.71828183^(C54*D15)))^-1)))</f>
        <v>5.5600365692529099</v>
      </c>
      <c r="G15" s="109">
        <f t="shared" si="0"/>
        <v>73.893605229227234</v>
      </c>
      <c r="H15" s="109">
        <f t="shared" si="1"/>
        <v>196</v>
      </c>
      <c r="I15" s="109">
        <f t="shared" si="1"/>
        <v>27.858494355984075</v>
      </c>
      <c r="J15" s="111">
        <f>IF(EINGABEN!C15="","",EINGABEN!C15)</f>
        <v>14</v>
      </c>
      <c r="K15" s="109">
        <f t="shared" si="4"/>
        <v>196</v>
      </c>
      <c r="L15" s="108">
        <f t="shared" si="5"/>
        <v>259.83233739143765</v>
      </c>
      <c r="M15" s="111">
        <f t="shared" si="6"/>
        <v>63.832337391437648</v>
      </c>
      <c r="N15" s="108"/>
      <c r="O15" s="108"/>
      <c r="P15" s="108"/>
      <c r="Q15" s="108"/>
      <c r="R15" s="108"/>
    </row>
    <row r="16" spans="1:18" ht="14.7" thickTop="1" x14ac:dyDescent="0.55000000000000004">
      <c r="A16" s="114">
        <f>EINGABEN!C16</f>
        <v>0</v>
      </c>
      <c r="B16" s="147">
        <f>EINGABEN!E16</f>
        <v>1</v>
      </c>
      <c r="C16" s="115"/>
      <c r="D16" s="115">
        <f t="shared" si="2"/>
        <v>0</v>
      </c>
      <c r="E16" s="115">
        <f t="shared" si="3"/>
        <v>0</v>
      </c>
      <c r="F16" s="116">
        <f>((-LN((C52*(2.71828183^(C54*D16)))^-1)))</f>
        <v>1.2675665668195701</v>
      </c>
      <c r="G16" s="109">
        <f t="shared" si="0"/>
        <v>0</v>
      </c>
      <c r="H16" s="109">
        <f t="shared" si="1"/>
        <v>0</v>
      </c>
      <c r="I16" s="109">
        <f t="shared" si="1"/>
        <v>0</v>
      </c>
      <c r="J16" s="111" t="str">
        <f>IF(EINGABEN!C16="","",EINGABEN!C16)</f>
        <v/>
      </c>
      <c r="K16" s="109" t="str">
        <f t="shared" si="4"/>
        <v/>
      </c>
      <c r="L16" s="108" t="str">
        <f t="shared" si="5"/>
        <v/>
      </c>
      <c r="M16" s="111" t="str">
        <f t="shared" si="6"/>
        <v/>
      </c>
      <c r="N16" s="108"/>
      <c r="O16" s="108"/>
      <c r="P16" s="108"/>
      <c r="Q16" s="108"/>
      <c r="R16" s="108"/>
    </row>
    <row r="17" spans="1:18" x14ac:dyDescent="0.55000000000000004">
      <c r="A17" s="117">
        <f>EINGABEN!C17</f>
        <v>0</v>
      </c>
      <c r="B17" s="45">
        <f>EINGABEN!E17</f>
        <v>1</v>
      </c>
      <c r="C17" s="44"/>
      <c r="D17" s="44">
        <f t="shared" si="2"/>
        <v>0</v>
      </c>
      <c r="E17" s="44">
        <f t="shared" si="3"/>
        <v>0</v>
      </c>
      <c r="F17" s="41">
        <f>((-LN((C52*(2.71828183^(C54*D17)))^-1)))</f>
        <v>1.2675665668195701</v>
      </c>
      <c r="G17" s="109">
        <f t="shared" si="0"/>
        <v>0</v>
      </c>
      <c r="H17" s="109">
        <f t="shared" si="1"/>
        <v>0</v>
      </c>
      <c r="I17" s="109">
        <f t="shared" si="1"/>
        <v>0</v>
      </c>
      <c r="J17" s="111" t="str">
        <f>IF(EINGABEN!C17="","",EINGABEN!C17)</f>
        <v/>
      </c>
      <c r="K17" s="109" t="str">
        <f t="shared" si="4"/>
        <v/>
      </c>
      <c r="L17" s="108" t="str">
        <f t="shared" si="5"/>
        <v/>
      </c>
      <c r="M17" s="111" t="str">
        <f t="shared" si="6"/>
        <v/>
      </c>
      <c r="N17" s="108"/>
      <c r="O17" s="108"/>
      <c r="P17" s="108"/>
      <c r="Q17" s="108"/>
      <c r="R17" s="108"/>
    </row>
    <row r="18" spans="1:18" x14ac:dyDescent="0.55000000000000004">
      <c r="A18" s="117">
        <f>EINGABEN!C18</f>
        <v>0</v>
      </c>
      <c r="B18" s="45">
        <f>EINGABEN!E18</f>
        <v>1</v>
      </c>
      <c r="C18" s="44"/>
      <c r="D18" s="44">
        <f t="shared" si="2"/>
        <v>0</v>
      </c>
      <c r="E18" s="44">
        <f t="shared" si="3"/>
        <v>0</v>
      </c>
      <c r="F18" s="41">
        <f>((-LN((C52*(2.71828183^(C54*D18)))^-1)))</f>
        <v>1.2675665668195701</v>
      </c>
      <c r="G18" s="109">
        <f t="shared" si="0"/>
        <v>0</v>
      </c>
      <c r="H18" s="109">
        <f t="shared" si="1"/>
        <v>0</v>
      </c>
      <c r="I18" s="109">
        <f t="shared" si="1"/>
        <v>0</v>
      </c>
      <c r="J18" s="111" t="str">
        <f>IF(EINGABEN!C18="","",EINGABEN!C18)</f>
        <v/>
      </c>
      <c r="K18" s="109" t="str">
        <f t="shared" si="4"/>
        <v/>
      </c>
      <c r="L18" s="108" t="str">
        <f t="shared" si="5"/>
        <v/>
      </c>
      <c r="M18" s="111" t="str">
        <f t="shared" si="6"/>
        <v/>
      </c>
      <c r="N18" s="108"/>
      <c r="O18" s="108"/>
      <c r="P18" s="108"/>
      <c r="Q18" s="108"/>
      <c r="R18" s="108"/>
    </row>
    <row r="19" spans="1:18" x14ac:dyDescent="0.55000000000000004">
      <c r="A19" s="117">
        <f>EINGABEN!C19</f>
        <v>0</v>
      </c>
      <c r="B19" s="45">
        <f>EINGABEN!E19</f>
        <v>1</v>
      </c>
      <c r="C19" s="44"/>
      <c r="D19" s="44">
        <f t="shared" si="2"/>
        <v>0</v>
      </c>
      <c r="E19" s="44">
        <f t="shared" si="3"/>
        <v>0</v>
      </c>
      <c r="F19" s="41">
        <f>((-LN((C52*(2.71828183^(C54*D19)))^-1)))</f>
        <v>1.2675665668195701</v>
      </c>
      <c r="G19" s="109">
        <f t="shared" si="0"/>
        <v>0</v>
      </c>
      <c r="H19" s="109">
        <f t="shared" si="1"/>
        <v>0</v>
      </c>
      <c r="I19" s="109">
        <f t="shared" si="1"/>
        <v>0</v>
      </c>
      <c r="J19" s="111" t="str">
        <f>IF(EINGABEN!C19="","",EINGABEN!C19)</f>
        <v/>
      </c>
      <c r="K19" s="109" t="str">
        <f t="shared" si="4"/>
        <v/>
      </c>
      <c r="L19" s="108" t="str">
        <f t="shared" si="5"/>
        <v/>
      </c>
      <c r="M19" s="111" t="str">
        <f t="shared" si="6"/>
        <v/>
      </c>
      <c r="N19" s="108"/>
      <c r="O19" s="108"/>
      <c r="P19" s="108"/>
      <c r="Q19" s="108"/>
      <c r="R19" s="108"/>
    </row>
    <row r="20" spans="1:18" x14ac:dyDescent="0.55000000000000004">
      <c r="A20" s="117">
        <f>EINGABEN!C20</f>
        <v>0</v>
      </c>
      <c r="B20" s="45">
        <f>EINGABEN!E20</f>
        <v>1</v>
      </c>
      <c r="C20" s="44"/>
      <c r="D20" s="44">
        <f t="shared" si="2"/>
        <v>0</v>
      </c>
      <c r="E20" s="44">
        <f t="shared" si="3"/>
        <v>0</v>
      </c>
      <c r="F20" s="41">
        <f>((-LN((C52*(2.71828183^(C54*D20)))^-1)))</f>
        <v>1.2675665668195701</v>
      </c>
      <c r="G20" s="109">
        <f t="shared" si="0"/>
        <v>0</v>
      </c>
      <c r="H20" s="109">
        <f t="shared" si="1"/>
        <v>0</v>
      </c>
      <c r="I20" s="109">
        <f t="shared" si="1"/>
        <v>0</v>
      </c>
      <c r="J20" s="111" t="str">
        <f>IF(EINGABEN!C20="","",EINGABEN!C20)</f>
        <v/>
      </c>
      <c r="K20" s="109" t="str">
        <f t="shared" si="4"/>
        <v/>
      </c>
      <c r="L20" s="108" t="str">
        <f t="shared" si="5"/>
        <v/>
      </c>
      <c r="M20" s="111" t="str">
        <f t="shared" si="6"/>
        <v/>
      </c>
      <c r="N20" s="108"/>
      <c r="O20" s="108"/>
      <c r="P20" s="108"/>
      <c r="Q20" s="108"/>
      <c r="R20" s="108"/>
    </row>
    <row r="21" spans="1:18" x14ac:dyDescent="0.55000000000000004">
      <c r="A21" s="117">
        <f>EINGABEN!C21</f>
        <v>0</v>
      </c>
      <c r="B21" s="45">
        <f>EINGABEN!E21</f>
        <v>1</v>
      </c>
      <c r="C21" s="44"/>
      <c r="D21" s="44">
        <f t="shared" si="2"/>
        <v>0</v>
      </c>
      <c r="E21" s="44">
        <f t="shared" si="3"/>
        <v>0</v>
      </c>
      <c r="F21" s="41">
        <f>((-LN((C52*(2.71828183^(C54*D21)))^-1)))</f>
        <v>1.2675665668195701</v>
      </c>
      <c r="G21" s="109">
        <f t="shared" si="0"/>
        <v>0</v>
      </c>
      <c r="H21" s="109">
        <f t="shared" si="1"/>
        <v>0</v>
      </c>
      <c r="I21" s="109">
        <f t="shared" si="1"/>
        <v>0</v>
      </c>
      <c r="J21" s="111" t="str">
        <f>IF(EINGABEN!C21="","",EINGABEN!C21)</f>
        <v/>
      </c>
      <c r="K21" s="109" t="str">
        <f t="shared" si="4"/>
        <v/>
      </c>
      <c r="L21" s="108" t="str">
        <f t="shared" si="5"/>
        <v/>
      </c>
      <c r="M21" s="111" t="str">
        <f t="shared" si="6"/>
        <v/>
      </c>
      <c r="N21" s="108"/>
      <c r="O21" s="108"/>
      <c r="P21" s="108"/>
      <c r="Q21" s="108"/>
      <c r="R21" s="108"/>
    </row>
    <row r="22" spans="1:18" x14ac:dyDescent="0.55000000000000004">
      <c r="A22" s="117">
        <f>EINGABEN!C22</f>
        <v>0</v>
      </c>
      <c r="B22" s="45">
        <f>EINGABEN!E22</f>
        <v>1</v>
      </c>
      <c r="C22" s="44"/>
      <c r="D22" s="44">
        <f t="shared" si="2"/>
        <v>0</v>
      </c>
      <c r="E22" s="44">
        <f t="shared" si="3"/>
        <v>0</v>
      </c>
      <c r="F22" s="41">
        <f>((-LN((C52*(2.71828183^(C54*D22)))^-1)))</f>
        <v>1.2675665668195701</v>
      </c>
      <c r="G22" s="109">
        <f t="shared" si="0"/>
        <v>0</v>
      </c>
      <c r="H22" s="109">
        <f t="shared" si="1"/>
        <v>0</v>
      </c>
      <c r="I22" s="109">
        <f t="shared" si="1"/>
        <v>0</v>
      </c>
      <c r="J22" s="111" t="str">
        <f>IF(EINGABEN!C22="","",EINGABEN!C22)</f>
        <v/>
      </c>
      <c r="K22" s="109" t="str">
        <f t="shared" si="4"/>
        <v/>
      </c>
      <c r="L22" s="108" t="str">
        <f t="shared" si="5"/>
        <v/>
      </c>
      <c r="M22" s="111" t="str">
        <f t="shared" si="6"/>
        <v/>
      </c>
      <c r="N22" s="108"/>
      <c r="O22" s="108"/>
      <c r="P22" s="108"/>
      <c r="Q22" s="108"/>
      <c r="R22" s="108"/>
    </row>
    <row r="23" spans="1:18" x14ac:dyDescent="0.55000000000000004">
      <c r="A23" s="117">
        <f>EINGABEN!C23</f>
        <v>0</v>
      </c>
      <c r="B23" s="45">
        <f>EINGABEN!E23</f>
        <v>1</v>
      </c>
      <c r="C23" s="44"/>
      <c r="D23" s="44">
        <f t="shared" si="2"/>
        <v>0</v>
      </c>
      <c r="E23" s="44">
        <f t="shared" si="3"/>
        <v>0</v>
      </c>
      <c r="F23" s="41">
        <f>((-LN((C52*(2.71828183^(C54*D23)))^-1)))</f>
        <v>1.2675665668195701</v>
      </c>
      <c r="G23" s="109">
        <f t="shared" si="0"/>
        <v>0</v>
      </c>
      <c r="H23" s="109">
        <f t="shared" si="1"/>
        <v>0</v>
      </c>
      <c r="I23" s="109">
        <f t="shared" si="1"/>
        <v>0</v>
      </c>
      <c r="J23" s="111" t="str">
        <f>IF(EINGABEN!C23="","",EINGABEN!C23)</f>
        <v/>
      </c>
      <c r="K23" s="109" t="str">
        <f t="shared" si="4"/>
        <v/>
      </c>
      <c r="L23" s="108" t="str">
        <f t="shared" si="5"/>
        <v/>
      </c>
      <c r="M23" s="111" t="str">
        <f t="shared" si="6"/>
        <v/>
      </c>
      <c r="N23" s="108"/>
      <c r="O23" s="108"/>
      <c r="P23" s="108"/>
      <c r="Q23" s="108"/>
      <c r="R23" s="108"/>
    </row>
    <row r="24" spans="1:18" x14ac:dyDescent="0.55000000000000004">
      <c r="A24" s="117">
        <f>EINGABEN!C24</f>
        <v>0</v>
      </c>
      <c r="B24" s="45">
        <f>EINGABEN!E24</f>
        <v>1</v>
      </c>
      <c r="C24" s="44"/>
      <c r="D24" s="44">
        <f t="shared" si="2"/>
        <v>0</v>
      </c>
      <c r="E24" s="44">
        <f t="shared" si="3"/>
        <v>0</v>
      </c>
      <c r="F24" s="41">
        <f>((-LN((C52*(2.71828183^(C54*D24)))^-1)))</f>
        <v>1.2675665668195701</v>
      </c>
      <c r="G24" s="109">
        <f t="shared" si="0"/>
        <v>0</v>
      </c>
      <c r="H24" s="109">
        <f t="shared" si="1"/>
        <v>0</v>
      </c>
      <c r="I24" s="109">
        <f t="shared" si="1"/>
        <v>0</v>
      </c>
      <c r="J24" s="111" t="str">
        <f>IF(EINGABEN!C24="","",EINGABEN!C24)</f>
        <v/>
      </c>
      <c r="K24" s="109" t="str">
        <f t="shared" si="4"/>
        <v/>
      </c>
      <c r="L24" s="108" t="str">
        <f t="shared" si="5"/>
        <v/>
      </c>
      <c r="M24" s="111" t="str">
        <f t="shared" si="6"/>
        <v/>
      </c>
      <c r="N24" s="108"/>
      <c r="O24" s="108"/>
      <c r="P24" s="108"/>
      <c r="Q24" s="108"/>
      <c r="R24" s="108"/>
    </row>
    <row r="25" spans="1:18" x14ac:dyDescent="0.55000000000000004">
      <c r="A25" s="117">
        <f>EINGABEN!C25</f>
        <v>0</v>
      </c>
      <c r="B25" s="45">
        <f>EINGABEN!E25</f>
        <v>1</v>
      </c>
      <c r="C25" s="44"/>
      <c r="D25" s="44">
        <f t="shared" si="2"/>
        <v>0</v>
      </c>
      <c r="E25" s="44">
        <f t="shared" si="3"/>
        <v>0</v>
      </c>
      <c r="F25" s="41">
        <f>((-LN((C52*(2.71828183^(C54*D25)))^-1)))</f>
        <v>1.2675665668195701</v>
      </c>
      <c r="G25" s="109">
        <f t="shared" si="0"/>
        <v>0</v>
      </c>
      <c r="H25" s="109">
        <f t="shared" si="1"/>
        <v>0</v>
      </c>
      <c r="I25" s="109">
        <f t="shared" si="1"/>
        <v>0</v>
      </c>
      <c r="J25" s="111" t="str">
        <f>IF(EINGABEN!C25="","",EINGABEN!C25)</f>
        <v/>
      </c>
      <c r="K25" s="109" t="str">
        <f t="shared" si="4"/>
        <v/>
      </c>
      <c r="L25" s="108" t="str">
        <f t="shared" si="5"/>
        <v/>
      </c>
      <c r="M25" s="111" t="str">
        <f t="shared" si="6"/>
        <v/>
      </c>
      <c r="N25" s="108"/>
      <c r="O25" s="108"/>
      <c r="P25" s="108"/>
      <c r="Q25" s="108"/>
      <c r="R25" s="108"/>
    </row>
    <row r="26" spans="1:18" x14ac:dyDescent="0.55000000000000004">
      <c r="A26" s="117">
        <f>EINGABEN!C26</f>
        <v>0</v>
      </c>
      <c r="B26" s="45">
        <f>EINGABEN!E26</f>
        <v>1</v>
      </c>
      <c r="C26" s="44"/>
      <c r="D26" s="44">
        <f t="shared" si="2"/>
        <v>0</v>
      </c>
      <c r="E26" s="44">
        <f t="shared" si="3"/>
        <v>0</v>
      </c>
      <c r="F26" s="41">
        <f>((-LN((C52*(2.71828183^(C54*D26)))^-1)))</f>
        <v>1.2675665668195701</v>
      </c>
      <c r="G26" s="109">
        <f t="shared" si="0"/>
        <v>0</v>
      </c>
      <c r="H26" s="109">
        <f t="shared" si="1"/>
        <v>0</v>
      </c>
      <c r="I26" s="109">
        <f t="shared" si="1"/>
        <v>0</v>
      </c>
      <c r="J26" s="111" t="str">
        <f>IF(EINGABEN!C26="","",EINGABEN!C26)</f>
        <v/>
      </c>
      <c r="K26" s="109" t="str">
        <f t="shared" si="4"/>
        <v/>
      </c>
      <c r="L26" s="108" t="str">
        <f t="shared" si="5"/>
        <v/>
      </c>
      <c r="M26" s="111" t="str">
        <f t="shared" si="6"/>
        <v/>
      </c>
      <c r="N26" s="108"/>
      <c r="O26" s="108"/>
      <c r="P26" s="108"/>
      <c r="Q26" s="108"/>
      <c r="R26" s="108"/>
    </row>
    <row r="27" spans="1:18" x14ac:dyDescent="0.55000000000000004">
      <c r="A27" s="117">
        <f>EINGABEN!C27</f>
        <v>0</v>
      </c>
      <c r="B27" s="45">
        <f>EINGABEN!E27</f>
        <v>1</v>
      </c>
      <c r="C27" s="44"/>
      <c r="D27" s="44">
        <f t="shared" si="2"/>
        <v>0</v>
      </c>
      <c r="E27" s="44">
        <f t="shared" si="3"/>
        <v>0</v>
      </c>
      <c r="F27" s="41">
        <f>((-LN((C52*(2.71828183^(C54*D27)))^-1)))</f>
        <v>1.2675665668195701</v>
      </c>
      <c r="G27" s="109">
        <f t="shared" si="0"/>
        <v>0</v>
      </c>
      <c r="H27" s="109">
        <f t="shared" si="1"/>
        <v>0</v>
      </c>
      <c r="I27" s="109">
        <f t="shared" si="1"/>
        <v>0</v>
      </c>
      <c r="J27" s="111" t="str">
        <f>IF(EINGABEN!C27="","",EINGABEN!C27)</f>
        <v/>
      </c>
      <c r="K27" s="109" t="str">
        <f t="shared" si="4"/>
        <v/>
      </c>
      <c r="L27" s="108" t="str">
        <f t="shared" si="5"/>
        <v/>
      </c>
      <c r="M27" s="111" t="str">
        <f t="shared" si="6"/>
        <v/>
      </c>
      <c r="N27" s="108"/>
      <c r="O27" s="108"/>
      <c r="P27" s="108"/>
      <c r="Q27" s="108"/>
      <c r="R27" s="108"/>
    </row>
    <row r="28" spans="1:18" x14ac:dyDescent="0.55000000000000004">
      <c r="A28" s="117">
        <f>EINGABEN!C28</f>
        <v>0</v>
      </c>
      <c r="B28" s="45">
        <f>EINGABEN!E28</f>
        <v>1</v>
      </c>
      <c r="C28" s="44"/>
      <c r="D28" s="44">
        <f t="shared" si="2"/>
        <v>0</v>
      </c>
      <c r="E28" s="44">
        <f t="shared" si="3"/>
        <v>0</v>
      </c>
      <c r="F28" s="41">
        <f>((-LN((C52*(2.71828183^(C54*D28)))^-1)))</f>
        <v>1.2675665668195701</v>
      </c>
      <c r="G28" s="109">
        <f t="shared" si="0"/>
        <v>0</v>
      </c>
      <c r="H28" s="109">
        <f t="shared" si="1"/>
        <v>0</v>
      </c>
      <c r="I28" s="109">
        <f t="shared" si="1"/>
        <v>0</v>
      </c>
      <c r="J28" s="111" t="str">
        <f>IF(EINGABEN!C28="","",EINGABEN!C28)</f>
        <v/>
      </c>
      <c r="K28" s="109" t="str">
        <f t="shared" si="4"/>
        <v/>
      </c>
      <c r="L28" s="108" t="str">
        <f t="shared" si="5"/>
        <v/>
      </c>
      <c r="M28" s="111" t="str">
        <f t="shared" si="6"/>
        <v/>
      </c>
      <c r="N28" s="108"/>
      <c r="O28" s="108"/>
      <c r="P28" s="108"/>
      <c r="Q28" s="108"/>
      <c r="R28" s="108"/>
    </row>
    <row r="29" spans="1:18" x14ac:dyDescent="0.55000000000000004">
      <c r="A29" s="117">
        <f>EINGABEN!C29</f>
        <v>0</v>
      </c>
      <c r="B29" s="45">
        <f>EINGABEN!E29</f>
        <v>1</v>
      </c>
      <c r="C29" s="44"/>
      <c r="D29" s="44">
        <f t="shared" si="2"/>
        <v>0</v>
      </c>
      <c r="E29" s="44">
        <f t="shared" si="3"/>
        <v>0</v>
      </c>
      <c r="F29" s="41">
        <f>((-LN((C52*(2.71828183^(C54*D29)))^-1)))</f>
        <v>1.2675665668195701</v>
      </c>
      <c r="G29" s="109">
        <f t="shared" si="0"/>
        <v>0</v>
      </c>
      <c r="H29" s="109">
        <f t="shared" si="1"/>
        <v>0</v>
      </c>
      <c r="I29" s="109">
        <f t="shared" si="1"/>
        <v>0</v>
      </c>
      <c r="J29" s="111" t="str">
        <f>IF(EINGABEN!C29="","",EINGABEN!C29)</f>
        <v/>
      </c>
      <c r="K29" s="109" t="str">
        <f t="shared" si="4"/>
        <v/>
      </c>
      <c r="L29" s="108" t="str">
        <f t="shared" si="5"/>
        <v/>
      </c>
      <c r="M29" s="111" t="str">
        <f t="shared" si="6"/>
        <v/>
      </c>
      <c r="N29" s="108"/>
      <c r="O29" s="108"/>
      <c r="P29" s="108"/>
      <c r="Q29" s="108"/>
      <c r="R29" s="108"/>
    </row>
    <row r="30" spans="1:18" x14ac:dyDescent="0.55000000000000004">
      <c r="A30" s="117">
        <f>EINGABEN!C30</f>
        <v>0</v>
      </c>
      <c r="B30" s="45">
        <f>EINGABEN!E30</f>
        <v>1</v>
      </c>
      <c r="C30" s="44"/>
      <c r="D30" s="44">
        <f t="shared" si="2"/>
        <v>0</v>
      </c>
      <c r="E30" s="44">
        <f t="shared" si="3"/>
        <v>0</v>
      </c>
      <c r="F30" s="41">
        <f>((-LN((C52*(2.71828183^(C54*D30)))^-1)))</f>
        <v>1.2675665668195701</v>
      </c>
      <c r="G30" s="109">
        <f t="shared" si="0"/>
        <v>0</v>
      </c>
      <c r="H30" s="109">
        <f t="shared" si="1"/>
        <v>0</v>
      </c>
      <c r="I30" s="109">
        <f t="shared" si="1"/>
        <v>0</v>
      </c>
      <c r="J30" s="111" t="str">
        <f>IF(EINGABEN!C30="","",EINGABEN!C30)</f>
        <v/>
      </c>
      <c r="K30" s="109" t="str">
        <f t="shared" si="4"/>
        <v/>
      </c>
      <c r="L30" s="108" t="str">
        <f t="shared" si="5"/>
        <v/>
      </c>
      <c r="M30" s="111" t="str">
        <f t="shared" si="6"/>
        <v/>
      </c>
      <c r="N30" s="108"/>
      <c r="O30" s="108"/>
      <c r="P30" s="108"/>
      <c r="Q30" s="108"/>
      <c r="R30" s="108"/>
    </row>
    <row r="31" spans="1:18" x14ac:dyDescent="0.55000000000000004">
      <c r="A31" s="117">
        <f>EINGABEN!C31</f>
        <v>0</v>
      </c>
      <c r="B31" s="45">
        <f>EINGABEN!E31</f>
        <v>1</v>
      </c>
      <c r="C31" s="44"/>
      <c r="D31" s="44">
        <f t="shared" si="2"/>
        <v>0</v>
      </c>
      <c r="E31" s="44">
        <f t="shared" si="3"/>
        <v>0</v>
      </c>
      <c r="F31" s="41">
        <f>((-LN((C52*(2.71828183^(C54*D31)))^-1)))</f>
        <v>1.2675665668195701</v>
      </c>
      <c r="G31" s="109">
        <f t="shared" si="0"/>
        <v>0</v>
      </c>
      <c r="H31" s="109">
        <f t="shared" si="1"/>
        <v>0</v>
      </c>
      <c r="I31" s="109">
        <f t="shared" si="1"/>
        <v>0</v>
      </c>
      <c r="J31" s="111" t="str">
        <f>IF(EINGABEN!C31="","",EINGABEN!C31)</f>
        <v/>
      </c>
      <c r="K31" s="109" t="str">
        <f t="shared" si="4"/>
        <v/>
      </c>
      <c r="L31" s="108" t="str">
        <f t="shared" si="5"/>
        <v/>
      </c>
      <c r="M31" s="111" t="str">
        <f t="shared" si="6"/>
        <v/>
      </c>
      <c r="N31" s="108"/>
      <c r="O31" s="108"/>
      <c r="P31" s="108"/>
      <c r="Q31" s="108"/>
      <c r="R31" s="108"/>
    </row>
    <row r="32" spans="1:18" x14ac:dyDescent="0.55000000000000004">
      <c r="A32" s="117">
        <f>EINGABEN!C32</f>
        <v>0</v>
      </c>
      <c r="B32" s="45">
        <f>EINGABEN!E32</f>
        <v>1</v>
      </c>
      <c r="C32" s="44"/>
      <c r="D32" s="44">
        <f t="shared" si="2"/>
        <v>0</v>
      </c>
      <c r="E32" s="44">
        <f t="shared" si="3"/>
        <v>0</v>
      </c>
      <c r="F32" s="41">
        <f>((-LN((C52*(2.71828183^(C54*D32)))^-1)))</f>
        <v>1.2675665668195701</v>
      </c>
      <c r="G32" s="109">
        <f t="shared" si="0"/>
        <v>0</v>
      </c>
      <c r="H32" s="109">
        <f t="shared" si="1"/>
        <v>0</v>
      </c>
      <c r="I32" s="109">
        <f t="shared" si="1"/>
        <v>0</v>
      </c>
      <c r="J32" s="111" t="str">
        <f>IF(EINGABEN!C32="","",EINGABEN!C32)</f>
        <v/>
      </c>
      <c r="K32" s="109" t="str">
        <f t="shared" si="4"/>
        <v/>
      </c>
      <c r="L32" s="108" t="str">
        <f t="shared" si="5"/>
        <v/>
      </c>
      <c r="M32" s="111" t="str">
        <f t="shared" si="6"/>
        <v/>
      </c>
      <c r="N32" s="108"/>
      <c r="O32" s="108"/>
      <c r="P32" s="108"/>
      <c r="Q32" s="108"/>
      <c r="R32" s="108"/>
    </row>
    <row r="33" spans="1:18" x14ac:dyDescent="0.55000000000000004">
      <c r="A33" s="117">
        <f>EINGABEN!C33</f>
        <v>0</v>
      </c>
      <c r="B33" s="45">
        <f>EINGABEN!E33</f>
        <v>1</v>
      </c>
      <c r="C33" s="44"/>
      <c r="D33" s="44">
        <f t="shared" si="2"/>
        <v>0</v>
      </c>
      <c r="E33" s="44">
        <f t="shared" si="3"/>
        <v>0</v>
      </c>
      <c r="F33" s="41">
        <f>((-LN((C52*(2.71828183^(C54*D33)))^-1)))</f>
        <v>1.2675665668195701</v>
      </c>
      <c r="G33" s="109">
        <f t="shared" si="0"/>
        <v>0</v>
      </c>
      <c r="H33" s="109">
        <f t="shared" si="1"/>
        <v>0</v>
      </c>
      <c r="I33" s="109">
        <f t="shared" si="1"/>
        <v>0</v>
      </c>
      <c r="J33" s="111" t="str">
        <f>IF(EINGABEN!C33="","",EINGABEN!C33)</f>
        <v/>
      </c>
      <c r="K33" s="109" t="str">
        <f t="shared" si="4"/>
        <v/>
      </c>
      <c r="L33" s="108" t="str">
        <f t="shared" si="5"/>
        <v/>
      </c>
      <c r="M33" s="111" t="str">
        <f t="shared" si="6"/>
        <v/>
      </c>
      <c r="N33" s="108"/>
      <c r="O33" s="108"/>
      <c r="P33" s="108"/>
      <c r="Q33" s="108"/>
      <c r="R33" s="108"/>
    </row>
    <row r="34" spans="1:18" x14ac:dyDescent="0.55000000000000004">
      <c r="A34" s="117">
        <f>EINGABEN!C34</f>
        <v>0</v>
      </c>
      <c r="B34" s="45">
        <f>EINGABEN!E34</f>
        <v>1</v>
      </c>
      <c r="C34" s="44"/>
      <c r="D34" s="44">
        <f t="shared" si="2"/>
        <v>0</v>
      </c>
      <c r="E34" s="44">
        <f t="shared" si="3"/>
        <v>0</v>
      </c>
      <c r="F34" s="41">
        <f>((-LN((C52*(2.71828183^(C54*D34)))^-1)))</f>
        <v>1.2675665668195701</v>
      </c>
      <c r="G34" s="109">
        <f t="shared" si="0"/>
        <v>0</v>
      </c>
      <c r="H34" s="109">
        <f t="shared" si="1"/>
        <v>0</v>
      </c>
      <c r="I34" s="109">
        <f t="shared" si="1"/>
        <v>0</v>
      </c>
      <c r="J34" s="111" t="str">
        <f>IF(EINGABEN!C34="","",EINGABEN!C34)</f>
        <v/>
      </c>
      <c r="K34" s="109" t="str">
        <f t="shared" si="4"/>
        <v/>
      </c>
      <c r="L34" s="108" t="str">
        <f t="shared" si="5"/>
        <v/>
      </c>
      <c r="M34" s="111" t="str">
        <f t="shared" si="6"/>
        <v/>
      </c>
      <c r="N34" s="108"/>
      <c r="O34" s="108"/>
      <c r="P34" s="108"/>
      <c r="Q34" s="108"/>
      <c r="R34" s="108"/>
    </row>
    <row r="35" spans="1:18" x14ac:dyDescent="0.55000000000000004">
      <c r="A35" s="117">
        <f>EINGABEN!C35</f>
        <v>0</v>
      </c>
      <c r="B35" s="45">
        <f>EINGABEN!E35</f>
        <v>1</v>
      </c>
      <c r="C35" s="44"/>
      <c r="D35" s="44">
        <f t="shared" si="2"/>
        <v>0</v>
      </c>
      <c r="E35" s="44">
        <f t="shared" si="3"/>
        <v>0</v>
      </c>
      <c r="F35" s="41">
        <f>((-LN((C52*(2.71828183^(C54*D35)))^-1)))</f>
        <v>1.2675665668195701</v>
      </c>
      <c r="G35" s="109">
        <f t="shared" si="0"/>
        <v>0</v>
      </c>
      <c r="H35" s="109">
        <f t="shared" si="1"/>
        <v>0</v>
      </c>
      <c r="I35" s="109">
        <f t="shared" si="1"/>
        <v>0</v>
      </c>
      <c r="J35" s="111" t="str">
        <f>IF(EINGABEN!C35="","",EINGABEN!C35)</f>
        <v/>
      </c>
      <c r="K35" s="109" t="str">
        <f t="shared" si="4"/>
        <v/>
      </c>
      <c r="L35" s="108" t="str">
        <f t="shared" si="5"/>
        <v/>
      </c>
      <c r="M35" s="111" t="str">
        <f t="shared" si="6"/>
        <v/>
      </c>
      <c r="N35" s="108"/>
      <c r="O35" s="108"/>
      <c r="P35" s="108"/>
      <c r="Q35" s="108"/>
      <c r="R35" s="108"/>
    </row>
    <row r="36" spans="1:18" x14ac:dyDescent="0.55000000000000004">
      <c r="A36" s="117">
        <f>EINGABEN!C36</f>
        <v>0</v>
      </c>
      <c r="B36" s="45">
        <f>EINGABEN!E36</f>
        <v>1</v>
      </c>
      <c r="C36" s="44"/>
      <c r="D36" s="44">
        <f t="shared" si="2"/>
        <v>0</v>
      </c>
      <c r="E36" s="44">
        <f t="shared" si="3"/>
        <v>0</v>
      </c>
      <c r="F36" s="41">
        <f>((-LN((C52*(2.71828183^(C54*D36)))^-1)))</f>
        <v>1.2675665668195701</v>
      </c>
      <c r="G36" s="109">
        <f t="shared" si="0"/>
        <v>0</v>
      </c>
      <c r="H36" s="109">
        <f t="shared" si="1"/>
        <v>0</v>
      </c>
      <c r="I36" s="109">
        <f t="shared" si="1"/>
        <v>0</v>
      </c>
      <c r="J36" s="111" t="str">
        <f>IF(EINGABEN!C36="","",EINGABEN!C36)</f>
        <v/>
      </c>
      <c r="K36" s="109" t="str">
        <f t="shared" si="4"/>
        <v/>
      </c>
      <c r="L36" s="108" t="str">
        <f t="shared" si="5"/>
        <v/>
      </c>
      <c r="M36" s="111" t="str">
        <f t="shared" si="6"/>
        <v/>
      </c>
      <c r="N36" s="108"/>
      <c r="O36" s="108"/>
      <c r="P36" s="108"/>
      <c r="Q36" s="108"/>
      <c r="R36" s="108"/>
    </row>
    <row r="37" spans="1:18" x14ac:dyDescent="0.55000000000000004">
      <c r="A37" s="117">
        <f>EINGABEN!C37</f>
        <v>0</v>
      </c>
      <c r="B37" s="45">
        <f>EINGABEN!E37</f>
        <v>1</v>
      </c>
      <c r="C37" s="44"/>
      <c r="D37" s="44">
        <f t="shared" si="2"/>
        <v>0</v>
      </c>
      <c r="E37" s="44">
        <f t="shared" si="3"/>
        <v>0</v>
      </c>
      <c r="F37" s="41">
        <f>((-LN((C52*(2.71828183^(C54*D37)))^-1)))</f>
        <v>1.2675665668195701</v>
      </c>
      <c r="G37" s="109">
        <f t="shared" si="0"/>
        <v>0</v>
      </c>
      <c r="H37" s="109">
        <f t="shared" si="1"/>
        <v>0</v>
      </c>
      <c r="I37" s="109">
        <f t="shared" si="1"/>
        <v>0</v>
      </c>
      <c r="J37" s="111" t="str">
        <f>IF(EINGABEN!C37="","",EINGABEN!C37)</f>
        <v/>
      </c>
      <c r="K37" s="109" t="str">
        <f t="shared" si="4"/>
        <v/>
      </c>
      <c r="L37" s="108" t="str">
        <f t="shared" si="5"/>
        <v/>
      </c>
      <c r="M37" s="111" t="str">
        <f t="shared" si="6"/>
        <v/>
      </c>
      <c r="N37" s="108"/>
      <c r="O37" s="108"/>
      <c r="P37" s="108"/>
      <c r="Q37" s="108"/>
      <c r="R37" s="108"/>
    </row>
    <row r="38" spans="1:18" x14ac:dyDescent="0.55000000000000004">
      <c r="A38" s="117">
        <f>EINGABEN!C38</f>
        <v>0</v>
      </c>
      <c r="B38" s="45">
        <f>EINGABEN!E38</f>
        <v>1</v>
      </c>
      <c r="C38" s="44"/>
      <c r="D38" s="44">
        <f t="shared" si="2"/>
        <v>0</v>
      </c>
      <c r="E38" s="44">
        <f t="shared" si="3"/>
        <v>0</v>
      </c>
      <c r="F38" s="41">
        <f>((-LN((C52*(2.71828183^(C54*D38)))^-1)))</f>
        <v>1.2675665668195701</v>
      </c>
      <c r="G38" s="109">
        <f t="shared" si="0"/>
        <v>0</v>
      </c>
      <c r="H38" s="109">
        <f t="shared" si="1"/>
        <v>0</v>
      </c>
      <c r="I38" s="109">
        <f t="shared" si="1"/>
        <v>0</v>
      </c>
      <c r="J38" s="111" t="str">
        <f>IF(EINGABEN!C38="","",EINGABEN!C38)</f>
        <v/>
      </c>
      <c r="K38" s="109" t="str">
        <f t="shared" si="4"/>
        <v/>
      </c>
      <c r="L38" s="108" t="str">
        <f t="shared" si="5"/>
        <v/>
      </c>
      <c r="M38" s="111" t="str">
        <f t="shared" si="6"/>
        <v/>
      </c>
      <c r="N38" s="108"/>
      <c r="O38" s="108"/>
      <c r="P38" s="108"/>
      <c r="Q38" s="108"/>
      <c r="R38" s="108"/>
    </row>
    <row r="39" spans="1:18" x14ac:dyDescent="0.55000000000000004">
      <c r="A39" s="117">
        <f>EINGABEN!C39</f>
        <v>0</v>
      </c>
      <c r="B39" s="45">
        <f>EINGABEN!E39</f>
        <v>1</v>
      </c>
      <c r="C39" s="44"/>
      <c r="D39" s="44">
        <f t="shared" si="2"/>
        <v>0</v>
      </c>
      <c r="E39" s="44">
        <f t="shared" si="3"/>
        <v>0</v>
      </c>
      <c r="F39" s="41">
        <f>((-LN((C52*(2.71828183^(C54*D39)))^-1)))</f>
        <v>1.2675665668195701</v>
      </c>
      <c r="G39" s="109">
        <f t="shared" si="0"/>
        <v>0</v>
      </c>
      <c r="H39" s="109">
        <f t="shared" si="1"/>
        <v>0</v>
      </c>
      <c r="I39" s="109">
        <f t="shared" si="1"/>
        <v>0</v>
      </c>
      <c r="J39" s="111" t="str">
        <f>IF(EINGABEN!C39="","",EINGABEN!C39)</f>
        <v/>
      </c>
      <c r="K39" s="109" t="str">
        <f t="shared" si="4"/>
        <v/>
      </c>
      <c r="L39" s="108" t="str">
        <f t="shared" si="5"/>
        <v/>
      </c>
      <c r="M39" s="111" t="str">
        <f t="shared" si="6"/>
        <v/>
      </c>
      <c r="N39" s="108"/>
      <c r="O39" s="108"/>
      <c r="P39" s="108"/>
      <c r="Q39" s="108"/>
      <c r="R39" s="108"/>
    </row>
    <row r="40" spans="1:18" x14ac:dyDescent="0.55000000000000004">
      <c r="A40" s="117">
        <f>EINGABEN!C40</f>
        <v>0</v>
      </c>
      <c r="B40" s="45">
        <f>EINGABEN!E40</f>
        <v>1</v>
      </c>
      <c r="C40" s="44"/>
      <c r="D40" s="44">
        <f t="shared" si="2"/>
        <v>0</v>
      </c>
      <c r="E40" s="44">
        <f t="shared" si="3"/>
        <v>0</v>
      </c>
      <c r="F40" s="41">
        <f>((-LN((C52*(2.71828183^(C54*D40)))^-1)))</f>
        <v>1.2675665668195701</v>
      </c>
      <c r="G40" s="109">
        <f t="shared" si="0"/>
        <v>0</v>
      </c>
      <c r="H40" s="109">
        <f t="shared" si="1"/>
        <v>0</v>
      </c>
      <c r="I40" s="109">
        <f t="shared" si="1"/>
        <v>0</v>
      </c>
      <c r="J40" s="111" t="str">
        <f>IF(EINGABEN!C40="","",EINGABEN!C40)</f>
        <v/>
      </c>
      <c r="K40" s="109" t="str">
        <f t="shared" si="4"/>
        <v/>
      </c>
      <c r="L40" s="108" t="str">
        <f t="shared" si="5"/>
        <v/>
      </c>
      <c r="M40" s="111" t="str">
        <f t="shared" si="6"/>
        <v/>
      </c>
      <c r="N40" s="108"/>
      <c r="O40" s="108"/>
      <c r="P40" s="108"/>
      <c r="Q40" s="108"/>
      <c r="R40" s="108"/>
    </row>
    <row r="41" spans="1:18" x14ac:dyDescent="0.55000000000000004">
      <c r="A41" s="117">
        <f>EINGABEN!C41</f>
        <v>0</v>
      </c>
      <c r="B41" s="45">
        <f>EINGABEN!E41</f>
        <v>1</v>
      </c>
      <c r="C41" s="44"/>
      <c r="D41" s="44">
        <f t="shared" si="2"/>
        <v>0</v>
      </c>
      <c r="E41" s="44">
        <f t="shared" si="3"/>
        <v>0</v>
      </c>
      <c r="F41" s="41">
        <f>((-LN((C52*(2.71828183^(C54*D41)))^-1)))</f>
        <v>1.2675665668195701</v>
      </c>
      <c r="G41" s="109">
        <f t="shared" si="0"/>
        <v>0</v>
      </c>
      <c r="H41" s="109">
        <f t="shared" si="1"/>
        <v>0</v>
      </c>
      <c r="I41" s="109">
        <f t="shared" si="1"/>
        <v>0</v>
      </c>
      <c r="J41" s="111" t="str">
        <f>IF(EINGABEN!C41="","",EINGABEN!C41)</f>
        <v/>
      </c>
      <c r="K41" s="109" t="str">
        <f t="shared" si="4"/>
        <v/>
      </c>
      <c r="L41" s="108" t="str">
        <f t="shared" si="5"/>
        <v/>
      </c>
      <c r="M41" s="111" t="str">
        <f t="shared" si="6"/>
        <v/>
      </c>
      <c r="N41" s="108"/>
      <c r="O41" s="111"/>
      <c r="P41" s="108"/>
      <c r="Q41" s="108"/>
      <c r="R41" s="108"/>
    </row>
    <row r="42" spans="1:18" x14ac:dyDescent="0.55000000000000004">
      <c r="A42" s="117">
        <f>EINGABEN!C42</f>
        <v>0</v>
      </c>
      <c r="B42" s="45">
        <f>EINGABEN!E42</f>
        <v>1</v>
      </c>
      <c r="C42" s="44"/>
      <c r="D42" s="44">
        <f t="shared" si="2"/>
        <v>0</v>
      </c>
      <c r="E42" s="44">
        <f t="shared" si="3"/>
        <v>0</v>
      </c>
      <c r="F42" s="41">
        <f>((-LN((C52*(2.71828183^(C54*D42)))^-1)))</f>
        <v>1.2675665668195701</v>
      </c>
      <c r="G42" s="109">
        <f t="shared" si="0"/>
        <v>0</v>
      </c>
      <c r="H42" s="109">
        <f t="shared" si="1"/>
        <v>0</v>
      </c>
      <c r="I42" s="109">
        <f t="shared" si="1"/>
        <v>0</v>
      </c>
      <c r="J42" s="111" t="str">
        <f>IF(EINGABEN!C42="","",EINGABEN!C42)</f>
        <v/>
      </c>
      <c r="K42" s="109" t="str">
        <f t="shared" si="4"/>
        <v/>
      </c>
      <c r="L42" s="108" t="str">
        <f t="shared" si="5"/>
        <v/>
      </c>
      <c r="M42" s="111" t="str">
        <f t="shared" si="6"/>
        <v/>
      </c>
      <c r="N42" s="108"/>
      <c r="O42" s="111"/>
      <c r="P42" s="108"/>
      <c r="Q42" s="108"/>
      <c r="R42" s="108"/>
    </row>
    <row r="43" spans="1:18" x14ac:dyDescent="0.55000000000000004">
      <c r="A43" s="117">
        <f>EINGABEN!C43</f>
        <v>0</v>
      </c>
      <c r="B43" s="45">
        <f>EINGABEN!E43</f>
        <v>1</v>
      </c>
      <c r="C43" s="44"/>
      <c r="D43" s="44">
        <f t="shared" si="2"/>
        <v>0</v>
      </c>
      <c r="E43" s="44">
        <f t="shared" si="3"/>
        <v>0</v>
      </c>
      <c r="F43" s="41">
        <f>((-LN((C52*(2.71828183^(C54*D43)))^-1)))</f>
        <v>1.2675665668195701</v>
      </c>
      <c r="G43" s="109">
        <f t="shared" si="0"/>
        <v>0</v>
      </c>
      <c r="H43" s="109">
        <f t="shared" si="1"/>
        <v>0</v>
      </c>
      <c r="I43" s="109">
        <f t="shared" si="1"/>
        <v>0</v>
      </c>
      <c r="J43" s="111" t="str">
        <f>IF(EINGABEN!C43="","",EINGABEN!C43)</f>
        <v/>
      </c>
      <c r="K43" s="109" t="str">
        <f t="shared" si="4"/>
        <v/>
      </c>
      <c r="L43" s="108" t="str">
        <f t="shared" si="5"/>
        <v/>
      </c>
      <c r="M43" s="111" t="str">
        <f t="shared" si="6"/>
        <v/>
      </c>
      <c r="N43" s="108"/>
      <c r="O43" s="111"/>
      <c r="P43" s="108"/>
      <c r="Q43" s="108"/>
      <c r="R43" s="108"/>
    </row>
    <row r="44" spans="1:18" x14ac:dyDescent="0.55000000000000004">
      <c r="A44" s="117">
        <f>EINGABEN!C44</f>
        <v>0</v>
      </c>
      <c r="B44" s="45">
        <f>EINGABEN!E44</f>
        <v>1</v>
      </c>
      <c r="C44" s="44"/>
      <c r="D44" s="44">
        <f t="shared" si="2"/>
        <v>0</v>
      </c>
      <c r="E44" s="44">
        <f t="shared" si="3"/>
        <v>0</v>
      </c>
      <c r="F44" s="41">
        <f>((-LN((C52*(2.71828183^(C54*D44)))^-1)))</f>
        <v>1.2675665668195701</v>
      </c>
      <c r="G44" s="109">
        <f t="shared" si="0"/>
        <v>0</v>
      </c>
      <c r="H44" s="109">
        <f t="shared" si="1"/>
        <v>0</v>
      </c>
      <c r="I44" s="109">
        <f t="shared" si="1"/>
        <v>0</v>
      </c>
      <c r="J44" s="111" t="str">
        <f>IF(EINGABEN!C44="","",EINGABEN!C44)</f>
        <v/>
      </c>
      <c r="K44" s="109" t="str">
        <f t="shared" si="4"/>
        <v/>
      </c>
      <c r="L44" s="108" t="str">
        <f t="shared" si="5"/>
        <v/>
      </c>
      <c r="M44" s="111" t="str">
        <f t="shared" si="6"/>
        <v/>
      </c>
      <c r="N44" s="108"/>
      <c r="O44" s="111"/>
      <c r="P44" s="108"/>
      <c r="Q44" s="108"/>
      <c r="R44" s="108"/>
    </row>
    <row r="45" spans="1:18" ht="14.7" thickBot="1" x14ac:dyDescent="0.6">
      <c r="A45" s="157">
        <f>EINGABEN!C45</f>
        <v>0</v>
      </c>
      <c r="B45" s="141">
        <f>EINGABEN!E45</f>
        <v>1</v>
      </c>
      <c r="C45" s="158"/>
      <c r="D45" s="158">
        <f t="shared" si="2"/>
        <v>0</v>
      </c>
      <c r="E45" s="158">
        <f t="shared" si="3"/>
        <v>0</v>
      </c>
      <c r="F45" s="124">
        <f>((-LN((C52*(2.71828183^(C54*D45)))^-1)))</f>
        <v>1.2675665668195701</v>
      </c>
      <c r="G45" s="109">
        <f t="shared" si="0"/>
        <v>0</v>
      </c>
      <c r="H45" s="109">
        <f t="shared" si="1"/>
        <v>0</v>
      </c>
      <c r="I45" s="109">
        <f t="shared" si="1"/>
        <v>0</v>
      </c>
      <c r="J45" s="111" t="str">
        <f>IF(EINGABEN!C45="","",EINGABEN!C45)</f>
        <v/>
      </c>
      <c r="K45" s="109" t="str">
        <f t="shared" si="4"/>
        <v/>
      </c>
      <c r="L45" s="108" t="str">
        <f t="shared" si="5"/>
        <v/>
      </c>
      <c r="M45" s="111" t="str">
        <f t="shared" si="6"/>
        <v/>
      </c>
      <c r="N45" s="108"/>
      <c r="O45" s="111"/>
      <c r="P45" s="108"/>
      <c r="Q45" s="108"/>
      <c r="R45" s="108"/>
    </row>
    <row r="46" spans="1:18" ht="14.7" thickTop="1" x14ac:dyDescent="0.55000000000000004">
      <c r="A46" s="121" t="s">
        <v>44</v>
      </c>
      <c r="F46" s="41"/>
      <c r="G46" s="108"/>
      <c r="H46" s="108"/>
      <c r="I46" s="108"/>
      <c r="J46" s="111"/>
      <c r="K46" s="162"/>
      <c r="L46" s="162" t="s">
        <v>114</v>
      </c>
      <c r="M46" s="162">
        <f>((SUM(M6:M45))/((EINGABEN!D46)-1))^0.5</f>
        <v>5.5285245141123882</v>
      </c>
      <c r="N46" s="108"/>
      <c r="O46" s="108"/>
      <c r="P46" s="108"/>
      <c r="Q46" s="108"/>
      <c r="R46" s="108"/>
    </row>
    <row r="47" spans="1:18" x14ac:dyDescent="0.55000000000000004">
      <c r="A47" s="121" t="s">
        <v>40</v>
      </c>
      <c r="B47" s="46" t="s">
        <v>101</v>
      </c>
      <c r="F47" s="41"/>
      <c r="G47" s="108"/>
      <c r="H47" s="108"/>
      <c r="I47" s="108"/>
      <c r="J47" s="111"/>
      <c r="K47" s="162"/>
      <c r="L47" s="162"/>
      <c r="M47" s="162"/>
      <c r="N47" s="108"/>
      <c r="O47" s="108"/>
      <c r="P47" s="108"/>
      <c r="Q47" s="108"/>
      <c r="R47" s="108"/>
    </row>
    <row r="48" spans="1:18" x14ac:dyDescent="0.55000000000000004">
      <c r="A48" s="121" t="s">
        <v>41</v>
      </c>
      <c r="B48" s="46" t="s">
        <v>42</v>
      </c>
      <c r="F48" s="41"/>
      <c r="G48" s="108"/>
      <c r="H48" s="108"/>
      <c r="I48" s="108"/>
      <c r="J48" s="111"/>
      <c r="K48" s="162" t="s">
        <v>115</v>
      </c>
      <c r="L48" s="162">
        <f>AVERAGE(L6:L45)</f>
        <v>94.099919792155376</v>
      </c>
      <c r="M48" s="162"/>
      <c r="N48" s="108"/>
      <c r="O48" s="108"/>
      <c r="P48" s="108"/>
      <c r="Q48" s="108"/>
      <c r="R48" s="108"/>
    </row>
    <row r="49" spans="1:18" ht="14.7" thickBot="1" x14ac:dyDescent="0.6">
      <c r="A49" s="122" t="s">
        <v>39</v>
      </c>
      <c r="B49" s="123"/>
      <c r="C49" s="123"/>
      <c r="D49" s="123"/>
      <c r="E49" s="123"/>
      <c r="F49" s="124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</row>
    <row r="50" spans="1:18" ht="14.7" thickTop="1" x14ac:dyDescent="0.55000000000000004">
      <c r="A50" s="118"/>
      <c r="B50" s="119"/>
      <c r="C50" s="119"/>
      <c r="D50" s="119"/>
      <c r="E50" s="119"/>
      <c r="F50" s="116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</row>
    <row r="51" spans="1:18" x14ac:dyDescent="0.55000000000000004">
      <c r="A51" s="121"/>
      <c r="F51" s="41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</row>
    <row r="52" spans="1:18" x14ac:dyDescent="0.55000000000000004">
      <c r="A52" s="125" t="s">
        <v>11</v>
      </c>
      <c r="B52" s="126"/>
      <c r="C52" s="127">
        <f>IF(MIN(EINGABEN!D6:'EINGABEN'!D45)&lt;0,"keine Lösung",ROUND((EXP((E4-(C54*D4))/(C4))),6))</f>
        <v>3.5521980000000002</v>
      </c>
      <c r="F52" s="41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</row>
    <row r="53" spans="1:18" x14ac:dyDescent="0.55000000000000004">
      <c r="A53" s="129"/>
      <c r="B53" s="130"/>
      <c r="C53" s="130"/>
      <c r="F53" s="41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</row>
    <row r="54" spans="1:18" x14ac:dyDescent="0.55000000000000004">
      <c r="A54" s="131" t="s">
        <v>12</v>
      </c>
      <c r="B54" s="130"/>
      <c r="C54" s="130">
        <f>IF(MIN(EINGABEN!D6:'EINGABEN'!D45)&lt;=0,"keine Lösung",ROUND((C4*G4-D4*E4)/(C4*H4-(D4)^2),6))</f>
        <v>0.30660500000000002</v>
      </c>
      <c r="F54" s="41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</row>
    <row r="55" spans="1:18" x14ac:dyDescent="0.55000000000000004">
      <c r="A55" s="129"/>
      <c r="B55" s="130"/>
      <c r="C55" s="130"/>
      <c r="F55" s="41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</row>
    <row r="56" spans="1:18" x14ac:dyDescent="0.55000000000000004">
      <c r="A56" s="131" t="s">
        <v>13</v>
      </c>
      <c r="B56" s="130"/>
      <c r="C56" s="130">
        <f>IF(MIN(EINGABEN!D6:'EINGABEN'!D45)&lt;=0,"keine Lösung",IF(D59=0,0,IF(D58/D59&gt;1,1,ROUND(ABS(D58/D59),6))))</f>
        <v>0.955152</v>
      </c>
      <c r="F56" s="41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</row>
    <row r="57" spans="1:18" ht="14.7" thickBot="1" x14ac:dyDescent="0.6">
      <c r="A57" s="122"/>
      <c r="B57" s="123"/>
      <c r="C57" s="123"/>
      <c r="D57" s="123"/>
      <c r="E57" s="123"/>
      <c r="F57" s="124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</row>
    <row r="58" spans="1:18" ht="14.7" thickTop="1" x14ac:dyDescent="0.55000000000000004">
      <c r="A58" s="131" t="s">
        <v>14</v>
      </c>
      <c r="B58" s="45"/>
      <c r="C58" s="132" t="s">
        <v>19</v>
      </c>
      <c r="D58" s="133">
        <f>(C4*G4-(D4*E4))</f>
        <v>633.21646489202612</v>
      </c>
      <c r="E58" s="134" t="s">
        <v>70</v>
      </c>
      <c r="F58" s="41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</row>
    <row r="59" spans="1:18" x14ac:dyDescent="0.55000000000000004">
      <c r="A59" s="135"/>
      <c r="B59" s="45"/>
      <c r="C59" s="132" t="s">
        <v>20</v>
      </c>
      <c r="D59" s="134">
        <f>((C4*H4-(D4)^2)*(C4*I4-(E4)^2))^0.5</f>
        <v>662.94842212119863</v>
      </c>
      <c r="E59" s="134" t="s">
        <v>70</v>
      </c>
      <c r="F59" s="41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</row>
    <row r="60" spans="1:18" x14ac:dyDescent="0.55000000000000004">
      <c r="A60" s="121"/>
      <c r="C60" s="187" t="s">
        <v>109</v>
      </c>
      <c r="D60" s="188"/>
      <c r="E60" s="136">
        <f>IF(EINGABEN!D46&lt;10,"Anzahl zu klein",ROUND((E61*(1+E64/100)),2))</f>
        <v>537.30999999999995</v>
      </c>
      <c r="F60" s="41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</row>
    <row r="61" spans="1:18" x14ac:dyDescent="0.55000000000000004">
      <c r="A61" s="26" t="s">
        <v>15</v>
      </c>
      <c r="B61" s="143">
        <v>16</v>
      </c>
      <c r="C61" s="137" t="s">
        <v>16</v>
      </c>
      <c r="D61" s="130" t="s">
        <v>71</v>
      </c>
      <c r="E61" s="138">
        <f>IF(MIN(EINGABEN!D6:'EINGABEN'!D45)&lt;=0,"keine Lösung",ROUND((C52*2.71828184^(C54*B61)),2))</f>
        <v>479.74</v>
      </c>
      <c r="F61" s="41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</row>
    <row r="62" spans="1:18" x14ac:dyDescent="0.55000000000000004">
      <c r="A62" s="135" t="s">
        <v>62</v>
      </c>
      <c r="B62" s="45" t="s">
        <v>63</v>
      </c>
      <c r="C62" s="187" t="s">
        <v>110</v>
      </c>
      <c r="D62" s="188"/>
      <c r="E62" s="136">
        <f>IF(EINGABEN!D46&lt;10,"Anzahl zu klein",ROUND((E61*(1-E64/100)),2))</f>
        <v>422.17</v>
      </c>
      <c r="F62" s="41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</row>
    <row r="63" spans="1:18" x14ac:dyDescent="0.55000000000000004">
      <c r="A63" s="26" t="s">
        <v>17</v>
      </c>
      <c r="B63" s="143">
        <v>479.74</v>
      </c>
      <c r="C63" s="137" t="s">
        <v>16</v>
      </c>
      <c r="D63" s="130" t="s">
        <v>69</v>
      </c>
      <c r="E63" s="138">
        <f>IF(MIN(EINGABEN!D6:'EINGABEN'!D45)&lt;=0,"keine Lösung",IF(C56=0,0,ROUND(((LN(B63/C52))/C54),2)))</f>
        <v>16</v>
      </c>
      <c r="F63" s="41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</row>
    <row r="64" spans="1:18" ht="14.7" thickBot="1" x14ac:dyDescent="0.6">
      <c r="A64" s="122" t="s">
        <v>67</v>
      </c>
      <c r="B64" s="141" t="s">
        <v>68</v>
      </c>
      <c r="C64" s="189" t="s">
        <v>117</v>
      </c>
      <c r="D64" s="189"/>
      <c r="E64" s="142">
        <f>IF(EINGABEN!D46&lt;10,"Anzahl zu klein",ROUND((((2.868009*((LN((EINGABEN!D46)^0.5)))^-2.421118)*M46)/L48)*100,0))</f>
        <v>12</v>
      </c>
      <c r="F64" s="124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</row>
    <row r="65" spans="3:18" ht="14.7" thickTop="1" x14ac:dyDescent="0.55000000000000004">
      <c r="C65" s="119"/>
      <c r="D65" s="119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</row>
    <row r="66" spans="3:18" x14ac:dyDescent="0.55000000000000004"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</row>
    <row r="67" spans="3:18" x14ac:dyDescent="0.55000000000000004"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</row>
    <row r="68" spans="3:18" x14ac:dyDescent="0.55000000000000004"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</row>
    <row r="69" spans="3:18" x14ac:dyDescent="0.55000000000000004"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</row>
    <row r="70" spans="3:18" x14ac:dyDescent="0.55000000000000004"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</row>
    <row r="71" spans="3:18" x14ac:dyDescent="0.55000000000000004"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</row>
    <row r="72" spans="3:18" x14ac:dyDescent="0.55000000000000004"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</row>
    <row r="73" spans="3:18" x14ac:dyDescent="0.55000000000000004"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</row>
    <row r="74" spans="3:18" x14ac:dyDescent="0.55000000000000004"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</row>
    <row r="75" spans="3:18" x14ac:dyDescent="0.55000000000000004"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</row>
    <row r="76" spans="3:18" x14ac:dyDescent="0.55000000000000004"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</row>
    <row r="77" spans="3:18" x14ac:dyDescent="0.55000000000000004"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</row>
  </sheetData>
  <sheetProtection algorithmName="SHA-512" hashValue="Phzh8C8K9zOvmGYKcV62SDZx3MPLOVq0JqzBR6jGfqwINiF8zSTNN01OrVptFWHx9t1C3UIDYsC5nIg024B4UQ==" saltValue="8m2hCHFvHr02FbjCeGxV1w==" spinCount="100000" sheet="1" objects="1" scenarios="1"/>
  <mergeCells count="4">
    <mergeCell ref="A4:B4"/>
    <mergeCell ref="C60:D60"/>
    <mergeCell ref="C62:D62"/>
    <mergeCell ref="C64:D64"/>
  </mergeCells>
  <dataValidations count="2">
    <dataValidation showInputMessage="1" showErrorMessage="1" sqref="A6:A45 B6:B9" xr:uid="{00000000-0002-0000-0400-000000000000}"/>
    <dataValidation type="decimal" operator="greaterThan" allowBlank="1" showInputMessage="1" showErrorMessage="1" sqref="B63" xr:uid="{8603512F-E6D0-4140-894C-C4868E7E574B}">
      <formula1>0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113"/>
  <sheetViews>
    <sheetView topLeftCell="A52" zoomScaleNormal="100" workbookViewId="0">
      <selection activeCell="B64" sqref="B64"/>
    </sheetView>
  </sheetViews>
  <sheetFormatPr baseColWidth="10" defaultColWidth="11.578125" defaultRowHeight="14.4" x14ac:dyDescent="0.55000000000000004"/>
  <cols>
    <col min="1" max="1" width="18.15625" style="46" customWidth="1"/>
    <col min="2" max="4" width="11.68359375" style="46" bestFit="1" customWidth="1"/>
    <col min="5" max="5" width="12.15625" style="46" bestFit="1" customWidth="1"/>
    <col min="6" max="6" width="18" style="46" customWidth="1"/>
    <col min="7" max="8" width="11.68359375" style="46" bestFit="1" customWidth="1"/>
    <col min="9" max="9" width="14.83984375" style="46" customWidth="1"/>
    <col min="10" max="10" width="22.15625" style="46" customWidth="1"/>
    <col min="11" max="11" width="34.68359375" style="46" customWidth="1"/>
    <col min="12" max="12" width="28.578125" style="46" customWidth="1"/>
    <col min="13" max="13" width="24.26171875" style="46" customWidth="1"/>
    <col min="14" max="14" width="17.26171875" style="46" customWidth="1"/>
    <col min="15" max="16384" width="11.578125" style="46"/>
  </cols>
  <sheetData>
    <row r="1" spans="1:77" ht="18.3" x14ac:dyDescent="0.7">
      <c r="A1" s="106" t="s">
        <v>57</v>
      </c>
      <c r="B1" s="107"/>
      <c r="C1" s="107"/>
      <c r="D1" s="107"/>
      <c r="E1" s="107"/>
      <c r="F1" s="107"/>
      <c r="G1" s="107"/>
      <c r="H1" s="109">
        <f>IF(E1&lt;EXP(1),0,(LN((LN(E1+0.0000001)))))</f>
        <v>0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</row>
    <row r="2" spans="1:77" x14ac:dyDescent="0.55000000000000004">
      <c r="A2" s="109"/>
      <c r="B2" s="109"/>
      <c r="C2" s="175"/>
      <c r="D2" s="175"/>
      <c r="E2" s="175"/>
      <c r="F2" s="175"/>
      <c r="G2" s="175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</row>
    <row r="3" spans="1:77" x14ac:dyDescent="0.55000000000000004">
      <c r="A3" s="109"/>
      <c r="B3" s="109"/>
      <c r="C3" s="109" t="s">
        <v>0</v>
      </c>
      <c r="D3" s="110" t="s">
        <v>1</v>
      </c>
      <c r="E3" s="109" t="s">
        <v>2</v>
      </c>
      <c r="F3" s="109" t="s">
        <v>21</v>
      </c>
      <c r="G3" s="109" t="s">
        <v>3</v>
      </c>
      <c r="H3" s="109" t="s">
        <v>4</v>
      </c>
      <c r="I3" s="109" t="s">
        <v>134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</row>
    <row r="4" spans="1:77" x14ac:dyDescent="0.55000000000000004">
      <c r="A4" s="185" t="s">
        <v>135</v>
      </c>
      <c r="B4" s="185"/>
      <c r="C4" s="109">
        <f>EINGABEN!$D$46</f>
        <v>10</v>
      </c>
      <c r="D4" s="109">
        <f>SUM(D6:D45)</f>
        <v>78.5</v>
      </c>
      <c r="E4" s="109">
        <f>ROUND(SUM(E6:E45),3)</f>
        <v>11.785</v>
      </c>
      <c r="F4" s="108" t="s">
        <v>22</v>
      </c>
      <c r="G4" s="109">
        <f>SUM(G6:G45)</f>
        <v>114.29215233983983</v>
      </c>
      <c r="H4" s="109">
        <f>SUM(H6:H45)</f>
        <v>822.75</v>
      </c>
      <c r="I4" s="109">
        <f>ROUND(SUM(I6:I45),12)</f>
        <v>17.066139457525999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</row>
    <row r="5" spans="1:77" x14ac:dyDescent="0.55000000000000004">
      <c r="A5" s="109" t="s">
        <v>8</v>
      </c>
      <c r="B5" s="109" t="s">
        <v>9</v>
      </c>
      <c r="C5" s="109" t="s">
        <v>38</v>
      </c>
      <c r="D5" s="109" t="s">
        <v>5</v>
      </c>
      <c r="E5" s="109" t="s">
        <v>6</v>
      </c>
      <c r="F5" s="109" t="s">
        <v>23</v>
      </c>
      <c r="G5" s="109" t="s">
        <v>10</v>
      </c>
      <c r="H5" s="109" t="s">
        <v>7</v>
      </c>
      <c r="I5" s="110" t="s">
        <v>18</v>
      </c>
      <c r="J5" s="108" t="s">
        <v>113</v>
      </c>
      <c r="K5" s="108" t="s">
        <v>111</v>
      </c>
      <c r="L5" s="108" t="s">
        <v>112</v>
      </c>
      <c r="M5" s="108" t="s">
        <v>145</v>
      </c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</row>
    <row r="6" spans="1:77" x14ac:dyDescent="0.55000000000000004">
      <c r="A6" s="109">
        <f>EINGABEN!C6</f>
        <v>8</v>
      </c>
      <c r="B6" s="109">
        <f>EINGABEN!F6</f>
        <v>64</v>
      </c>
      <c r="C6" s="109"/>
      <c r="D6" s="109">
        <f>(A6)</f>
        <v>8</v>
      </c>
      <c r="E6" s="109">
        <f>(LN((LN(B6+0.0000001))))</f>
        <v>1.4252465490220925</v>
      </c>
      <c r="F6" s="108">
        <f>((-LN((C52*(2.71828183^(C54*D6)))^-1)))</f>
        <v>1.1943190128879035</v>
      </c>
      <c r="G6" s="109">
        <f t="shared" ref="G6:G45" si="0">(D6*E6)</f>
        <v>11.40197239217674</v>
      </c>
      <c r="H6" s="109">
        <f t="shared" ref="H6:I45" si="1">(D6)^2</f>
        <v>64</v>
      </c>
      <c r="I6" s="109">
        <f t="shared" si="1"/>
        <v>2.0313277254993838</v>
      </c>
      <c r="J6" s="108">
        <f>IF(EINGABEN!C6="","",EINGABEN!C6)</f>
        <v>8</v>
      </c>
      <c r="K6" s="108">
        <f>IF(J6="","",B6)</f>
        <v>64</v>
      </c>
      <c r="L6" s="108">
        <f>IF(J6="","",(EXP($C$52*EXP($C$54*J6))))</f>
        <v>27.148148653170292</v>
      </c>
      <c r="M6" s="111">
        <f>IF(K6="","",ABS(K6-L6)^1)</f>
        <v>36.851851346829704</v>
      </c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</row>
    <row r="7" spans="1:77" x14ac:dyDescent="0.55000000000000004">
      <c r="A7" s="109">
        <f>EINGABEN!C7</f>
        <v>7</v>
      </c>
      <c r="B7" s="109">
        <f>EINGABEN!F7</f>
        <v>49</v>
      </c>
      <c r="C7" s="109"/>
      <c r="D7" s="109">
        <f t="shared" ref="D7:D45" si="2">(A7)</f>
        <v>7</v>
      </c>
      <c r="E7" s="109">
        <f t="shared" ref="E7:E45" si="3">(LN((LN(B7+0.0000001))))</f>
        <v>1.3588769916626078</v>
      </c>
      <c r="F7" s="108">
        <f>((-LN((C52*(2.71828183^(C54*D7)))^-1)))</f>
        <v>1.0888600128281203</v>
      </c>
      <c r="G7" s="109">
        <f t="shared" si="0"/>
        <v>9.5121389416382538</v>
      </c>
      <c r="H7" s="109">
        <f t="shared" si="1"/>
        <v>49</v>
      </c>
      <c r="I7" s="109">
        <f t="shared" si="1"/>
        <v>1.8465466784700191</v>
      </c>
      <c r="J7" s="108">
        <f>IF(EINGABEN!C7="","",EINGABEN!C7)</f>
        <v>7</v>
      </c>
      <c r="K7" s="108">
        <f t="shared" ref="K7:K45" si="4">IF(J7="","",B7)</f>
        <v>49</v>
      </c>
      <c r="L7" s="108">
        <f t="shared" ref="L7:L45" si="5">IF(J7="","",(EXP($C$52*EXP($C$54*J7))))</f>
        <v>19.509184778064782</v>
      </c>
      <c r="M7" s="111">
        <f t="shared" ref="M7:M45" si="6">IF(K7="","",ABS(K7-L7)^1)</f>
        <v>29.490815221935218</v>
      </c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</row>
    <row r="8" spans="1:77" x14ac:dyDescent="0.55000000000000004">
      <c r="A8" s="109">
        <f>EINGABEN!C8</f>
        <v>4</v>
      </c>
      <c r="B8" s="109">
        <f>EINGABEN!F8</f>
        <v>16</v>
      </c>
      <c r="C8" s="109"/>
      <c r="D8" s="109">
        <f t="shared" si="2"/>
        <v>4</v>
      </c>
      <c r="E8" s="109">
        <f t="shared" si="3"/>
        <v>1.0197814427924372</v>
      </c>
      <c r="F8" s="108">
        <f>((-LN((C52*(2.71828183^(C54*D8)))^-1)))</f>
        <v>0.77248301264877062</v>
      </c>
      <c r="G8" s="109">
        <f t="shared" si="0"/>
        <v>4.0791257711697488</v>
      </c>
      <c r="H8" s="109">
        <f t="shared" si="1"/>
        <v>16</v>
      </c>
      <c r="I8" s="109">
        <f t="shared" si="1"/>
        <v>1.0399541910638248</v>
      </c>
      <c r="J8" s="108">
        <f>IF(EINGABEN!C8="","",EINGABEN!C8)</f>
        <v>4</v>
      </c>
      <c r="K8" s="108">
        <f t="shared" si="4"/>
        <v>16</v>
      </c>
      <c r="L8" s="108">
        <f t="shared" si="5"/>
        <v>8.7157840767148684</v>
      </c>
      <c r="M8" s="111">
        <f t="shared" si="6"/>
        <v>7.2842159232851316</v>
      </c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</row>
    <row r="9" spans="1:77" x14ac:dyDescent="0.55000000000000004">
      <c r="A9" s="109">
        <f>EINGABEN!C9</f>
        <v>2.5</v>
      </c>
      <c r="B9" s="109">
        <f>EINGABEN!F9</f>
        <v>6.25</v>
      </c>
      <c r="C9" s="109"/>
      <c r="D9" s="109">
        <f t="shared" si="2"/>
        <v>2.5</v>
      </c>
      <c r="E9" s="109">
        <f t="shared" si="3"/>
        <v>0.60572561750004339</v>
      </c>
      <c r="F9" s="108">
        <f>((-LN((C52*(2.71828183^(C54*D9)))^-1)))</f>
        <v>0.61429451255909617</v>
      </c>
      <c r="G9" s="109">
        <f t="shared" si="0"/>
        <v>1.5143140437501086</v>
      </c>
      <c r="H9" s="109">
        <f t="shared" si="1"/>
        <v>6.25</v>
      </c>
      <c r="I9" s="109">
        <f t="shared" si="1"/>
        <v>0.36690352369580886</v>
      </c>
      <c r="J9" s="108">
        <f>IF(EINGABEN!C9="","",EINGABEN!C9)</f>
        <v>2.5</v>
      </c>
      <c r="K9" s="108">
        <f t="shared" si="4"/>
        <v>6.25</v>
      </c>
      <c r="L9" s="108">
        <f t="shared" si="5"/>
        <v>6.3493481238372009</v>
      </c>
      <c r="M9" s="111">
        <f t="shared" si="6"/>
        <v>9.934812383720093E-2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</row>
    <row r="10" spans="1:77" x14ac:dyDescent="0.55000000000000004">
      <c r="A10" s="109">
        <f>EINGABEN!C10</f>
        <v>4.5</v>
      </c>
      <c r="B10" s="111">
        <f>EINGABEN!F10</f>
        <v>20.25</v>
      </c>
      <c r="C10" s="109"/>
      <c r="D10" s="109">
        <f t="shared" si="2"/>
        <v>4.5</v>
      </c>
      <c r="E10" s="109">
        <f t="shared" si="3"/>
        <v>1.1013268670276919</v>
      </c>
      <c r="F10" s="108">
        <f>((-LN((C52*(2.71828183^(C54*D10)))^-1)))</f>
        <v>0.82521251267866236</v>
      </c>
      <c r="G10" s="109">
        <f t="shared" si="0"/>
        <v>4.9559709016246138</v>
      </c>
      <c r="H10" s="109">
        <f t="shared" si="1"/>
        <v>20.25</v>
      </c>
      <c r="I10" s="109">
        <f t="shared" si="1"/>
        <v>1.2129208680370314</v>
      </c>
      <c r="J10" s="108">
        <f>IF(EINGABEN!C10="","",EINGABEN!C10)</f>
        <v>4.5</v>
      </c>
      <c r="K10" s="108">
        <f t="shared" si="4"/>
        <v>20.25</v>
      </c>
      <c r="L10" s="108">
        <f t="shared" si="5"/>
        <v>9.7998369211541032</v>
      </c>
      <c r="M10" s="111">
        <f t="shared" si="6"/>
        <v>10.450163078845897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</row>
    <row r="11" spans="1:77" x14ac:dyDescent="0.55000000000000004">
      <c r="A11" s="109">
        <f>EINGABEN!C11</f>
        <v>10</v>
      </c>
      <c r="B11" s="111">
        <f>EINGABEN!F11</f>
        <v>100</v>
      </c>
      <c r="C11" s="109"/>
      <c r="D11" s="109">
        <f t="shared" si="2"/>
        <v>10</v>
      </c>
      <c r="E11" s="109">
        <f t="shared" si="3"/>
        <v>1.5271796260250483</v>
      </c>
      <c r="F11" s="108">
        <f>((-LN((C52*(2.71828183^(C54*D11)))^-1)))</f>
        <v>1.4052370130074698</v>
      </c>
      <c r="G11" s="109">
        <f t="shared" si="0"/>
        <v>15.271796260250483</v>
      </c>
      <c r="H11" s="109">
        <f t="shared" si="1"/>
        <v>100</v>
      </c>
      <c r="I11" s="109">
        <f t="shared" si="1"/>
        <v>2.3322776101460065</v>
      </c>
      <c r="J11" s="108">
        <f>IF(EINGABEN!C11="","",EINGABEN!C11)</f>
        <v>10</v>
      </c>
      <c r="K11" s="108">
        <f t="shared" si="4"/>
        <v>100</v>
      </c>
      <c r="L11" s="108">
        <f t="shared" si="5"/>
        <v>58.938398554271735</v>
      </c>
      <c r="M11" s="111">
        <f t="shared" si="6"/>
        <v>41.061601445728265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</row>
    <row r="12" spans="1:77" x14ac:dyDescent="0.55000000000000004">
      <c r="A12" s="109">
        <f>EINGABEN!C12</f>
        <v>12</v>
      </c>
      <c r="B12" s="111">
        <f>EINGABEN!F12</f>
        <v>144</v>
      </c>
      <c r="C12" s="109"/>
      <c r="D12" s="109">
        <f t="shared" si="2"/>
        <v>12</v>
      </c>
      <c r="E12" s="109">
        <f t="shared" si="3"/>
        <v>1.6033822740650039</v>
      </c>
      <c r="F12" s="108">
        <f>((-LN((C52*(2.71828183^(C54*D12)))^-1)))</f>
        <v>1.6161550131270364</v>
      </c>
      <c r="G12" s="109">
        <f>(D12*E12)</f>
        <v>19.240587288780048</v>
      </c>
      <c r="H12" s="109">
        <f t="shared" si="1"/>
        <v>144</v>
      </c>
      <c r="I12" s="109">
        <f t="shared" si="1"/>
        <v>2.5708347167858632</v>
      </c>
      <c r="J12" s="108">
        <f>IF(EINGABEN!C12="","",EINGABEN!C12)</f>
        <v>12</v>
      </c>
      <c r="K12" s="108">
        <f t="shared" si="4"/>
        <v>144</v>
      </c>
      <c r="L12" s="108">
        <f t="shared" si="5"/>
        <v>153.49969060803085</v>
      </c>
      <c r="M12" s="111">
        <f t="shared" si="6"/>
        <v>9.4996906080308463</v>
      </c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</row>
    <row r="13" spans="1:77" x14ac:dyDescent="0.55000000000000004">
      <c r="A13" s="109">
        <f>EINGABEN!C13</f>
        <v>15</v>
      </c>
      <c r="B13" s="111">
        <f>EINGABEN!F13</f>
        <v>225</v>
      </c>
      <c r="C13" s="109"/>
      <c r="D13" s="109">
        <f t="shared" si="2"/>
        <v>15</v>
      </c>
      <c r="E13" s="109">
        <f t="shared" si="3"/>
        <v>1.6893760735934</v>
      </c>
      <c r="F13" s="108">
        <f>((-LN((C52*(2.71828183^(C54*D13)))^-1)))</f>
        <v>1.9325320133063859</v>
      </c>
      <c r="G13" s="109">
        <f t="shared" si="0"/>
        <v>25.340641103901</v>
      </c>
      <c r="H13" s="109">
        <f t="shared" si="1"/>
        <v>225</v>
      </c>
      <c r="I13" s="109">
        <f t="shared" si="1"/>
        <v>2.853991518029853</v>
      </c>
      <c r="J13" s="108">
        <f>IF(EINGABEN!C13="","",EINGABEN!C13)</f>
        <v>15</v>
      </c>
      <c r="K13" s="108">
        <f t="shared" si="4"/>
        <v>225</v>
      </c>
      <c r="L13" s="108">
        <f t="shared" si="5"/>
        <v>999.22169433981503</v>
      </c>
      <c r="M13" s="111">
        <f t="shared" si="6"/>
        <v>774.22169433981503</v>
      </c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</row>
    <row r="14" spans="1:77" x14ac:dyDescent="0.55000000000000004">
      <c r="A14" s="109">
        <f>EINGABEN!C14</f>
        <v>1.5</v>
      </c>
      <c r="B14" s="111">
        <f>EINGABEN!F14</f>
        <v>2.25</v>
      </c>
      <c r="C14" s="109"/>
      <c r="D14" s="109">
        <f t="shared" si="2"/>
        <v>1.5</v>
      </c>
      <c r="E14" s="109">
        <f t="shared" si="3"/>
        <v>-0.20957322035119391</v>
      </c>
      <c r="F14" s="108">
        <f>((-LN((C52*(2.71828183^(C54*D14)))^-1)))</f>
        <v>0.5088355124993128</v>
      </c>
      <c r="G14" s="109">
        <f t="shared" si="0"/>
        <v>-0.31435983052679084</v>
      </c>
      <c r="H14" s="109">
        <f t="shared" si="1"/>
        <v>2.25</v>
      </c>
      <c r="I14" s="109">
        <f t="shared" si="1"/>
        <v>4.3920934688370078E-2</v>
      </c>
      <c r="J14" s="108">
        <f>IF(EINGABEN!C14="","",EINGABEN!C14)</f>
        <v>1.5</v>
      </c>
      <c r="K14" s="163">
        <f t="shared" si="4"/>
        <v>2.25</v>
      </c>
      <c r="L14" s="108">
        <f t="shared" si="5"/>
        <v>5.2769755055256864</v>
      </c>
      <c r="M14" s="111">
        <f t="shared" si="6"/>
        <v>3.0269755055256864</v>
      </c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</row>
    <row r="15" spans="1:77" ht="14.7" thickBot="1" x14ac:dyDescent="0.6">
      <c r="A15" s="112">
        <f>EINGABEN!C15</f>
        <v>14</v>
      </c>
      <c r="B15" s="145">
        <f>EINGABEN!F15</f>
        <v>196</v>
      </c>
      <c r="C15" s="112"/>
      <c r="D15" s="112">
        <f t="shared" si="2"/>
        <v>14</v>
      </c>
      <c r="E15" s="112">
        <f t="shared" si="3"/>
        <v>1.6635689619339744</v>
      </c>
      <c r="F15" s="113">
        <f>((-LN((C52*(2.71828183^(C54*D15)))^-1)))</f>
        <v>1.8270730132466027</v>
      </c>
      <c r="G15" s="109">
        <f t="shared" si="0"/>
        <v>23.289965467075643</v>
      </c>
      <c r="H15" s="109">
        <f t="shared" si="1"/>
        <v>196</v>
      </c>
      <c r="I15" s="109">
        <f t="shared" si="1"/>
        <v>2.7674616911100811</v>
      </c>
      <c r="J15" s="108">
        <f>IF(EINGABEN!C15="","",EINGABEN!C15)</f>
        <v>14</v>
      </c>
      <c r="K15" s="108">
        <f t="shared" si="4"/>
        <v>196</v>
      </c>
      <c r="L15" s="108">
        <f t="shared" si="5"/>
        <v>500.52964474117732</v>
      </c>
      <c r="M15" s="111">
        <f t="shared" si="6"/>
        <v>304.52964474117732</v>
      </c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</row>
    <row r="16" spans="1:77" ht="14.7" thickTop="1" x14ac:dyDescent="0.55000000000000004">
      <c r="A16" s="114">
        <f>EINGABEN!C16</f>
        <v>0</v>
      </c>
      <c r="B16" s="147">
        <f>EINGABEN!F16</f>
        <v>2.7182818279999998</v>
      </c>
      <c r="C16" s="115"/>
      <c r="D16" s="115">
        <f t="shared" si="2"/>
        <v>0</v>
      </c>
      <c r="E16" s="115">
        <f t="shared" si="3"/>
        <v>3.6619069328044363E-8</v>
      </c>
      <c r="F16" s="116">
        <f>((-LN((C52*(2.71828183^(C54*D16)))^-1)))</f>
        <v>0.35064701240963791</v>
      </c>
      <c r="G16" s="109">
        <f t="shared" si="0"/>
        <v>0</v>
      </c>
      <c r="H16" s="109">
        <f t="shared" si="1"/>
        <v>0</v>
      </c>
      <c r="I16" s="109">
        <f t="shared" si="1"/>
        <v>1.3409562384521195E-15</v>
      </c>
      <c r="J16" s="108" t="str">
        <f>IF(EINGABEN!C16="","",EINGABEN!C16)</f>
        <v/>
      </c>
      <c r="K16" s="108" t="str">
        <f t="shared" si="4"/>
        <v/>
      </c>
      <c r="L16" s="108" t="str">
        <f t="shared" si="5"/>
        <v/>
      </c>
      <c r="M16" s="111" t="str">
        <f t="shared" si="6"/>
        <v/>
      </c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</row>
    <row r="17" spans="1:77" x14ac:dyDescent="0.55000000000000004">
      <c r="A17" s="117">
        <f>EINGABEN!C17</f>
        <v>0</v>
      </c>
      <c r="B17" s="45">
        <f>EINGABEN!F17</f>
        <v>2.7182818279999998</v>
      </c>
      <c r="C17" s="44"/>
      <c r="D17" s="44">
        <f t="shared" si="2"/>
        <v>0</v>
      </c>
      <c r="E17" s="44">
        <f t="shared" si="3"/>
        <v>3.6619069328044363E-8</v>
      </c>
      <c r="F17" s="41">
        <f>((-LN((C52*(2.71828183^(C54*D17)))^-1)))</f>
        <v>0.35064701240963791</v>
      </c>
      <c r="G17" s="109">
        <f t="shared" si="0"/>
        <v>0</v>
      </c>
      <c r="H17" s="109">
        <f t="shared" si="1"/>
        <v>0</v>
      </c>
      <c r="I17" s="109">
        <f t="shared" si="1"/>
        <v>1.3409562384521195E-15</v>
      </c>
      <c r="J17" s="108" t="str">
        <f>IF(EINGABEN!C17="","",EINGABEN!C17)</f>
        <v/>
      </c>
      <c r="K17" s="108" t="str">
        <f t="shared" si="4"/>
        <v/>
      </c>
      <c r="L17" s="108" t="str">
        <f t="shared" si="5"/>
        <v/>
      </c>
      <c r="M17" s="111" t="str">
        <f t="shared" si="6"/>
        <v/>
      </c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</row>
    <row r="18" spans="1:77" x14ac:dyDescent="0.55000000000000004">
      <c r="A18" s="117">
        <f>EINGABEN!C18</f>
        <v>0</v>
      </c>
      <c r="B18" s="45">
        <f>EINGABEN!F18</f>
        <v>2.7182818279999998</v>
      </c>
      <c r="C18" s="44"/>
      <c r="D18" s="44">
        <f t="shared" si="2"/>
        <v>0</v>
      </c>
      <c r="E18" s="44">
        <f t="shared" si="3"/>
        <v>3.6619069328044363E-8</v>
      </c>
      <c r="F18" s="41">
        <f>((-LN((C52*(2.71828183^(C54*D18)))^-1)))</f>
        <v>0.35064701240963791</v>
      </c>
      <c r="G18" s="109">
        <f t="shared" si="0"/>
        <v>0</v>
      </c>
      <c r="H18" s="109">
        <f t="shared" si="1"/>
        <v>0</v>
      </c>
      <c r="I18" s="109">
        <f t="shared" si="1"/>
        <v>1.3409562384521195E-15</v>
      </c>
      <c r="J18" s="108" t="str">
        <f>IF(EINGABEN!C18="","",EINGABEN!C18)</f>
        <v/>
      </c>
      <c r="K18" s="108" t="str">
        <f t="shared" si="4"/>
        <v/>
      </c>
      <c r="L18" s="108" t="str">
        <f t="shared" si="5"/>
        <v/>
      </c>
      <c r="M18" s="111" t="str">
        <f t="shared" si="6"/>
        <v/>
      </c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</row>
    <row r="19" spans="1:77" x14ac:dyDescent="0.55000000000000004">
      <c r="A19" s="117">
        <f>EINGABEN!C19</f>
        <v>0</v>
      </c>
      <c r="B19" s="45">
        <f>EINGABEN!F19</f>
        <v>2.7182818279999998</v>
      </c>
      <c r="C19" s="44"/>
      <c r="D19" s="44">
        <f t="shared" si="2"/>
        <v>0</v>
      </c>
      <c r="E19" s="44">
        <f t="shared" si="3"/>
        <v>3.6619069328044363E-8</v>
      </c>
      <c r="F19" s="41">
        <f>((-LN((C52*(2.71828183^(C54*D19)))^-1)))</f>
        <v>0.35064701240963791</v>
      </c>
      <c r="G19" s="109">
        <f t="shared" si="0"/>
        <v>0</v>
      </c>
      <c r="H19" s="109">
        <f t="shared" si="1"/>
        <v>0</v>
      </c>
      <c r="I19" s="109">
        <f t="shared" si="1"/>
        <v>1.3409562384521195E-15</v>
      </c>
      <c r="J19" s="108" t="str">
        <f>IF(EINGABEN!C19="","",EINGABEN!C19)</f>
        <v/>
      </c>
      <c r="K19" s="108" t="str">
        <f t="shared" si="4"/>
        <v/>
      </c>
      <c r="L19" s="108" t="str">
        <f t="shared" si="5"/>
        <v/>
      </c>
      <c r="M19" s="111" t="str">
        <f t="shared" si="6"/>
        <v/>
      </c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</row>
    <row r="20" spans="1:77" x14ac:dyDescent="0.55000000000000004">
      <c r="A20" s="117">
        <f>EINGABEN!C20</f>
        <v>0</v>
      </c>
      <c r="B20" s="45">
        <f>EINGABEN!F20</f>
        <v>2.7182818279999998</v>
      </c>
      <c r="C20" s="44"/>
      <c r="D20" s="44">
        <f t="shared" si="2"/>
        <v>0</v>
      </c>
      <c r="E20" s="44">
        <f t="shared" si="3"/>
        <v>3.6619069328044363E-8</v>
      </c>
      <c r="F20" s="41">
        <f>((-LN((C52*(2.71828183^(C54*D20)))^-1)))</f>
        <v>0.35064701240963791</v>
      </c>
      <c r="G20" s="109">
        <f t="shared" si="0"/>
        <v>0</v>
      </c>
      <c r="H20" s="109">
        <f t="shared" si="1"/>
        <v>0</v>
      </c>
      <c r="I20" s="109">
        <f t="shared" si="1"/>
        <v>1.3409562384521195E-15</v>
      </c>
      <c r="J20" s="108" t="str">
        <f>IF(EINGABEN!C20="","",EINGABEN!C20)</f>
        <v/>
      </c>
      <c r="K20" s="108" t="str">
        <f t="shared" si="4"/>
        <v/>
      </c>
      <c r="L20" s="108" t="str">
        <f t="shared" si="5"/>
        <v/>
      </c>
      <c r="M20" s="111" t="str">
        <f t="shared" si="6"/>
        <v/>
      </c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</row>
    <row r="21" spans="1:77" x14ac:dyDescent="0.55000000000000004">
      <c r="A21" s="117">
        <f>EINGABEN!C21</f>
        <v>0</v>
      </c>
      <c r="B21" s="45">
        <f>EINGABEN!F21</f>
        <v>2.7182818279999998</v>
      </c>
      <c r="C21" s="44"/>
      <c r="D21" s="44">
        <f t="shared" si="2"/>
        <v>0</v>
      </c>
      <c r="E21" s="44">
        <f t="shared" si="3"/>
        <v>3.6619069328044363E-8</v>
      </c>
      <c r="F21" s="41">
        <f>((-LN((C52*(2.71828183^(C54*D21)))^-1)))</f>
        <v>0.35064701240963791</v>
      </c>
      <c r="G21" s="109">
        <f t="shared" si="0"/>
        <v>0</v>
      </c>
      <c r="H21" s="109">
        <f t="shared" si="1"/>
        <v>0</v>
      </c>
      <c r="I21" s="109">
        <f t="shared" si="1"/>
        <v>1.3409562384521195E-15</v>
      </c>
      <c r="J21" s="108" t="str">
        <f>IF(EINGABEN!C21="","",EINGABEN!C21)</f>
        <v/>
      </c>
      <c r="K21" s="108" t="str">
        <f t="shared" si="4"/>
        <v/>
      </c>
      <c r="L21" s="108" t="str">
        <f t="shared" si="5"/>
        <v/>
      </c>
      <c r="M21" s="111" t="str">
        <f t="shared" si="6"/>
        <v/>
      </c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</row>
    <row r="22" spans="1:77" x14ac:dyDescent="0.55000000000000004">
      <c r="A22" s="117">
        <f>EINGABEN!C22</f>
        <v>0</v>
      </c>
      <c r="B22" s="45">
        <f>EINGABEN!F22</f>
        <v>2.7182818279999998</v>
      </c>
      <c r="C22" s="44"/>
      <c r="D22" s="44">
        <f t="shared" si="2"/>
        <v>0</v>
      </c>
      <c r="E22" s="44">
        <f t="shared" si="3"/>
        <v>3.6619069328044363E-8</v>
      </c>
      <c r="F22" s="41">
        <f>((-LN((C52*(2.71828183^(C54*D22)))^-1)))</f>
        <v>0.35064701240963791</v>
      </c>
      <c r="G22" s="109">
        <f t="shared" si="0"/>
        <v>0</v>
      </c>
      <c r="H22" s="109">
        <f t="shared" si="1"/>
        <v>0</v>
      </c>
      <c r="I22" s="109">
        <f t="shared" si="1"/>
        <v>1.3409562384521195E-15</v>
      </c>
      <c r="J22" s="108" t="str">
        <f>IF(EINGABEN!C22="","",EINGABEN!C22)</f>
        <v/>
      </c>
      <c r="K22" s="108" t="str">
        <f t="shared" si="4"/>
        <v/>
      </c>
      <c r="L22" s="108" t="str">
        <f t="shared" si="5"/>
        <v/>
      </c>
      <c r="M22" s="111" t="str">
        <f t="shared" si="6"/>
        <v/>
      </c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</row>
    <row r="23" spans="1:77" x14ac:dyDescent="0.55000000000000004">
      <c r="A23" s="117">
        <f>EINGABEN!C23</f>
        <v>0</v>
      </c>
      <c r="B23" s="45">
        <f>EINGABEN!F23</f>
        <v>2.7182818279999998</v>
      </c>
      <c r="C23" s="44"/>
      <c r="D23" s="44">
        <f t="shared" si="2"/>
        <v>0</v>
      </c>
      <c r="E23" s="44">
        <f t="shared" si="3"/>
        <v>3.6619069328044363E-8</v>
      </c>
      <c r="F23" s="41">
        <f>((-LN((C52*(2.71828183^(C54*D23)))^-1)))</f>
        <v>0.35064701240963791</v>
      </c>
      <c r="G23" s="109">
        <f t="shared" si="0"/>
        <v>0</v>
      </c>
      <c r="H23" s="109">
        <f t="shared" si="1"/>
        <v>0</v>
      </c>
      <c r="I23" s="109">
        <f t="shared" si="1"/>
        <v>1.3409562384521195E-15</v>
      </c>
      <c r="J23" s="108" t="str">
        <f>IF(EINGABEN!C23="","",EINGABEN!C23)</f>
        <v/>
      </c>
      <c r="K23" s="108" t="str">
        <f t="shared" si="4"/>
        <v/>
      </c>
      <c r="L23" s="108" t="str">
        <f t="shared" si="5"/>
        <v/>
      </c>
      <c r="M23" s="111" t="str">
        <f t="shared" si="6"/>
        <v/>
      </c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</row>
    <row r="24" spans="1:77" x14ac:dyDescent="0.55000000000000004">
      <c r="A24" s="117">
        <f>EINGABEN!C24</f>
        <v>0</v>
      </c>
      <c r="B24" s="45">
        <f>EINGABEN!F24</f>
        <v>2.7182818279999998</v>
      </c>
      <c r="C24" s="44"/>
      <c r="D24" s="44">
        <f t="shared" si="2"/>
        <v>0</v>
      </c>
      <c r="E24" s="44">
        <f t="shared" si="3"/>
        <v>3.6619069328044363E-8</v>
      </c>
      <c r="F24" s="41">
        <f>((-LN((C52*(2.71828183^(C54*D24)))^-1)))</f>
        <v>0.35064701240963791</v>
      </c>
      <c r="G24" s="109">
        <f t="shared" si="0"/>
        <v>0</v>
      </c>
      <c r="H24" s="109">
        <f t="shared" si="1"/>
        <v>0</v>
      </c>
      <c r="I24" s="109">
        <f t="shared" si="1"/>
        <v>1.3409562384521195E-15</v>
      </c>
      <c r="J24" s="108" t="str">
        <f>IF(EINGABEN!C24="","",EINGABEN!C24)</f>
        <v/>
      </c>
      <c r="K24" s="108" t="str">
        <f t="shared" si="4"/>
        <v/>
      </c>
      <c r="L24" s="108" t="str">
        <f t="shared" si="5"/>
        <v/>
      </c>
      <c r="M24" s="111" t="str">
        <f t="shared" si="6"/>
        <v/>
      </c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</row>
    <row r="25" spans="1:77" x14ac:dyDescent="0.55000000000000004">
      <c r="A25" s="117">
        <f>EINGABEN!C25</f>
        <v>0</v>
      </c>
      <c r="B25" s="45">
        <f>EINGABEN!F25</f>
        <v>2.7182818279999998</v>
      </c>
      <c r="C25" s="44"/>
      <c r="D25" s="44">
        <f t="shared" si="2"/>
        <v>0</v>
      </c>
      <c r="E25" s="44">
        <f t="shared" si="3"/>
        <v>3.6619069328044363E-8</v>
      </c>
      <c r="F25" s="41">
        <f>((-LN((C52*(2.71828183^(C54*D25)))^-1)))</f>
        <v>0.35064701240963791</v>
      </c>
      <c r="G25" s="109">
        <f t="shared" si="0"/>
        <v>0</v>
      </c>
      <c r="H25" s="109">
        <f t="shared" si="1"/>
        <v>0</v>
      </c>
      <c r="I25" s="109">
        <f t="shared" si="1"/>
        <v>1.3409562384521195E-15</v>
      </c>
      <c r="J25" s="108" t="str">
        <f>IF(EINGABEN!C25="","",EINGABEN!C25)</f>
        <v/>
      </c>
      <c r="K25" s="108" t="str">
        <f t="shared" si="4"/>
        <v/>
      </c>
      <c r="L25" s="108" t="str">
        <f t="shared" si="5"/>
        <v/>
      </c>
      <c r="M25" s="111" t="str">
        <f t="shared" si="6"/>
        <v/>
      </c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</row>
    <row r="26" spans="1:77" x14ac:dyDescent="0.55000000000000004">
      <c r="A26" s="117">
        <f>EINGABEN!C26</f>
        <v>0</v>
      </c>
      <c r="B26" s="45">
        <f>EINGABEN!F26</f>
        <v>2.7182818279999998</v>
      </c>
      <c r="C26" s="44"/>
      <c r="D26" s="44">
        <f t="shared" si="2"/>
        <v>0</v>
      </c>
      <c r="E26" s="44">
        <f t="shared" si="3"/>
        <v>3.6619069328044363E-8</v>
      </c>
      <c r="F26" s="41">
        <f>((-LN((C52*(2.71828183^(C54*D26)))^-1)))</f>
        <v>0.35064701240963791</v>
      </c>
      <c r="G26" s="109">
        <f t="shared" si="0"/>
        <v>0</v>
      </c>
      <c r="H26" s="109">
        <f t="shared" si="1"/>
        <v>0</v>
      </c>
      <c r="I26" s="109">
        <f t="shared" si="1"/>
        <v>1.3409562384521195E-15</v>
      </c>
      <c r="J26" s="108" t="str">
        <f>IF(EINGABEN!C26="","",EINGABEN!C26)</f>
        <v/>
      </c>
      <c r="K26" s="108" t="str">
        <f t="shared" si="4"/>
        <v/>
      </c>
      <c r="L26" s="108" t="str">
        <f t="shared" si="5"/>
        <v/>
      </c>
      <c r="M26" s="111" t="str">
        <f t="shared" si="6"/>
        <v/>
      </c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</row>
    <row r="27" spans="1:77" x14ac:dyDescent="0.55000000000000004">
      <c r="A27" s="117">
        <f>EINGABEN!C27</f>
        <v>0</v>
      </c>
      <c r="B27" s="45">
        <f>EINGABEN!F27</f>
        <v>2.7182818279999998</v>
      </c>
      <c r="C27" s="44"/>
      <c r="D27" s="44">
        <f t="shared" si="2"/>
        <v>0</v>
      </c>
      <c r="E27" s="44">
        <f t="shared" si="3"/>
        <v>3.6619069328044363E-8</v>
      </c>
      <c r="F27" s="41">
        <f>((-LN((C52*(2.71828183^(C54*D27)))^-1)))</f>
        <v>0.35064701240963791</v>
      </c>
      <c r="G27" s="109">
        <f t="shared" si="0"/>
        <v>0</v>
      </c>
      <c r="H27" s="109">
        <f t="shared" si="1"/>
        <v>0</v>
      </c>
      <c r="I27" s="109">
        <f t="shared" si="1"/>
        <v>1.3409562384521195E-15</v>
      </c>
      <c r="J27" s="108" t="str">
        <f>IF(EINGABEN!C27="","",EINGABEN!C27)</f>
        <v/>
      </c>
      <c r="K27" s="108" t="str">
        <f t="shared" si="4"/>
        <v/>
      </c>
      <c r="L27" s="108" t="str">
        <f t="shared" si="5"/>
        <v/>
      </c>
      <c r="M27" s="111" t="str">
        <f t="shared" si="6"/>
        <v/>
      </c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</row>
    <row r="28" spans="1:77" x14ac:dyDescent="0.55000000000000004">
      <c r="A28" s="117">
        <f>EINGABEN!C28</f>
        <v>0</v>
      </c>
      <c r="B28" s="45">
        <f>EINGABEN!F28</f>
        <v>2.7182818279999998</v>
      </c>
      <c r="C28" s="44"/>
      <c r="D28" s="44">
        <f t="shared" si="2"/>
        <v>0</v>
      </c>
      <c r="E28" s="44">
        <f t="shared" si="3"/>
        <v>3.6619069328044363E-8</v>
      </c>
      <c r="F28" s="41">
        <f>((-LN((C52*(2.71828183^(C54*D28)))^-1)))</f>
        <v>0.35064701240963791</v>
      </c>
      <c r="G28" s="109">
        <f t="shared" si="0"/>
        <v>0</v>
      </c>
      <c r="H28" s="109">
        <f t="shared" si="1"/>
        <v>0</v>
      </c>
      <c r="I28" s="109">
        <f t="shared" si="1"/>
        <v>1.3409562384521195E-15</v>
      </c>
      <c r="J28" s="108" t="str">
        <f>IF(EINGABEN!C28="","",EINGABEN!C28)</f>
        <v/>
      </c>
      <c r="K28" s="108" t="str">
        <f t="shared" si="4"/>
        <v/>
      </c>
      <c r="L28" s="108" t="str">
        <f t="shared" si="5"/>
        <v/>
      </c>
      <c r="M28" s="111" t="str">
        <f t="shared" si="6"/>
        <v/>
      </c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</row>
    <row r="29" spans="1:77" x14ac:dyDescent="0.55000000000000004">
      <c r="A29" s="117">
        <f>EINGABEN!C29</f>
        <v>0</v>
      </c>
      <c r="B29" s="45">
        <f>EINGABEN!F29</f>
        <v>2.7182818279999998</v>
      </c>
      <c r="C29" s="44"/>
      <c r="D29" s="44">
        <f t="shared" si="2"/>
        <v>0</v>
      </c>
      <c r="E29" s="44">
        <f t="shared" si="3"/>
        <v>3.6619069328044363E-8</v>
      </c>
      <c r="F29" s="41">
        <f>((-LN((C52*(2.71828183^(C54*D29)))^-1)))</f>
        <v>0.35064701240963791</v>
      </c>
      <c r="G29" s="109">
        <f t="shared" si="0"/>
        <v>0</v>
      </c>
      <c r="H29" s="109">
        <f t="shared" si="1"/>
        <v>0</v>
      </c>
      <c r="I29" s="109">
        <f t="shared" si="1"/>
        <v>1.3409562384521195E-15</v>
      </c>
      <c r="J29" s="108" t="str">
        <f>IF(EINGABEN!C29="","",EINGABEN!C29)</f>
        <v/>
      </c>
      <c r="K29" s="108" t="str">
        <f t="shared" si="4"/>
        <v/>
      </c>
      <c r="L29" s="108" t="str">
        <f t="shared" si="5"/>
        <v/>
      </c>
      <c r="M29" s="111" t="str">
        <f t="shared" si="6"/>
        <v/>
      </c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</row>
    <row r="30" spans="1:77" x14ac:dyDescent="0.55000000000000004">
      <c r="A30" s="117">
        <f>EINGABEN!C30</f>
        <v>0</v>
      </c>
      <c r="B30" s="45">
        <f>EINGABEN!F30</f>
        <v>2.7182818279999998</v>
      </c>
      <c r="C30" s="44"/>
      <c r="D30" s="44">
        <f t="shared" si="2"/>
        <v>0</v>
      </c>
      <c r="E30" s="44">
        <f t="shared" si="3"/>
        <v>3.6619069328044363E-8</v>
      </c>
      <c r="F30" s="41">
        <f>((-LN((C52*(2.71828183^(C54*D30)))^-1)))</f>
        <v>0.35064701240963791</v>
      </c>
      <c r="G30" s="109">
        <f t="shared" si="0"/>
        <v>0</v>
      </c>
      <c r="H30" s="109">
        <f t="shared" si="1"/>
        <v>0</v>
      </c>
      <c r="I30" s="109">
        <f t="shared" si="1"/>
        <v>1.3409562384521195E-15</v>
      </c>
      <c r="J30" s="108" t="str">
        <f>IF(EINGABEN!C30="","",EINGABEN!C30)</f>
        <v/>
      </c>
      <c r="K30" s="108" t="str">
        <f t="shared" si="4"/>
        <v/>
      </c>
      <c r="L30" s="108" t="str">
        <f t="shared" si="5"/>
        <v/>
      </c>
      <c r="M30" s="111" t="str">
        <f t="shared" si="6"/>
        <v/>
      </c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</row>
    <row r="31" spans="1:77" x14ac:dyDescent="0.55000000000000004">
      <c r="A31" s="117">
        <f>EINGABEN!C31</f>
        <v>0</v>
      </c>
      <c r="B31" s="45">
        <f>EINGABEN!F31</f>
        <v>2.7182818279999998</v>
      </c>
      <c r="C31" s="44"/>
      <c r="D31" s="44">
        <f t="shared" si="2"/>
        <v>0</v>
      </c>
      <c r="E31" s="44">
        <f t="shared" si="3"/>
        <v>3.6619069328044363E-8</v>
      </c>
      <c r="F31" s="41">
        <f>((-LN((C52*(2.71828183^(C54*D31)))^-1)))</f>
        <v>0.35064701240963791</v>
      </c>
      <c r="G31" s="109">
        <f t="shared" si="0"/>
        <v>0</v>
      </c>
      <c r="H31" s="109">
        <f t="shared" si="1"/>
        <v>0</v>
      </c>
      <c r="I31" s="109">
        <f t="shared" si="1"/>
        <v>1.3409562384521195E-15</v>
      </c>
      <c r="J31" s="108" t="str">
        <f>IF(EINGABEN!C31="","",EINGABEN!C31)</f>
        <v/>
      </c>
      <c r="K31" s="108" t="str">
        <f t="shared" si="4"/>
        <v/>
      </c>
      <c r="L31" s="108" t="str">
        <f t="shared" si="5"/>
        <v/>
      </c>
      <c r="M31" s="111" t="str">
        <f t="shared" si="6"/>
        <v/>
      </c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</row>
    <row r="32" spans="1:77" x14ac:dyDescent="0.55000000000000004">
      <c r="A32" s="117">
        <f>EINGABEN!C32</f>
        <v>0</v>
      </c>
      <c r="B32" s="45">
        <f>EINGABEN!F32</f>
        <v>2.7182818279999998</v>
      </c>
      <c r="C32" s="44"/>
      <c r="D32" s="44">
        <f t="shared" si="2"/>
        <v>0</v>
      </c>
      <c r="E32" s="44">
        <f t="shared" si="3"/>
        <v>3.6619069328044363E-8</v>
      </c>
      <c r="F32" s="41">
        <f>((-LN((C52*(2.71828183^(C54*D32)))^-1)))</f>
        <v>0.35064701240963791</v>
      </c>
      <c r="G32" s="109">
        <f t="shared" si="0"/>
        <v>0</v>
      </c>
      <c r="H32" s="109">
        <f t="shared" si="1"/>
        <v>0</v>
      </c>
      <c r="I32" s="109">
        <f t="shared" si="1"/>
        <v>1.3409562384521195E-15</v>
      </c>
      <c r="J32" s="108" t="str">
        <f>IF(EINGABEN!C32="","",EINGABEN!C32)</f>
        <v/>
      </c>
      <c r="K32" s="108" t="str">
        <f t="shared" si="4"/>
        <v/>
      </c>
      <c r="L32" s="108" t="str">
        <f t="shared" si="5"/>
        <v/>
      </c>
      <c r="M32" s="111" t="str">
        <f t="shared" si="6"/>
        <v/>
      </c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</row>
    <row r="33" spans="1:77" x14ac:dyDescent="0.55000000000000004">
      <c r="A33" s="117">
        <f>EINGABEN!C33</f>
        <v>0</v>
      </c>
      <c r="B33" s="45">
        <f>EINGABEN!F33</f>
        <v>2.7182818279999998</v>
      </c>
      <c r="C33" s="44"/>
      <c r="D33" s="44">
        <f t="shared" si="2"/>
        <v>0</v>
      </c>
      <c r="E33" s="44">
        <f t="shared" si="3"/>
        <v>3.6619069328044363E-8</v>
      </c>
      <c r="F33" s="41">
        <f>((-LN((C52*(2.71828183^(C54*D33)))^-1)))</f>
        <v>0.35064701240963791</v>
      </c>
      <c r="G33" s="109">
        <f t="shared" si="0"/>
        <v>0</v>
      </c>
      <c r="H33" s="109">
        <f t="shared" si="1"/>
        <v>0</v>
      </c>
      <c r="I33" s="109">
        <f t="shared" si="1"/>
        <v>1.3409562384521195E-15</v>
      </c>
      <c r="J33" s="108" t="str">
        <f>IF(EINGABEN!C33="","",EINGABEN!C33)</f>
        <v/>
      </c>
      <c r="K33" s="108" t="str">
        <f t="shared" si="4"/>
        <v/>
      </c>
      <c r="L33" s="108" t="str">
        <f t="shared" si="5"/>
        <v/>
      </c>
      <c r="M33" s="111" t="str">
        <f t="shared" si="6"/>
        <v/>
      </c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</row>
    <row r="34" spans="1:77" x14ac:dyDescent="0.55000000000000004">
      <c r="A34" s="117">
        <f>EINGABEN!C34</f>
        <v>0</v>
      </c>
      <c r="B34" s="45">
        <f>EINGABEN!F34</f>
        <v>2.7182818279999998</v>
      </c>
      <c r="C34" s="44"/>
      <c r="D34" s="44">
        <f t="shared" si="2"/>
        <v>0</v>
      </c>
      <c r="E34" s="44">
        <f t="shared" si="3"/>
        <v>3.6619069328044363E-8</v>
      </c>
      <c r="F34" s="41">
        <f>((-LN((C52*(2.71828183^(C54*D34)))^-1)))</f>
        <v>0.35064701240963791</v>
      </c>
      <c r="G34" s="109">
        <f t="shared" si="0"/>
        <v>0</v>
      </c>
      <c r="H34" s="109">
        <f t="shared" si="1"/>
        <v>0</v>
      </c>
      <c r="I34" s="109">
        <f t="shared" si="1"/>
        <v>1.3409562384521195E-15</v>
      </c>
      <c r="J34" s="108" t="str">
        <f>IF(EINGABEN!C34="","",EINGABEN!C34)</f>
        <v/>
      </c>
      <c r="K34" s="108" t="str">
        <f t="shared" si="4"/>
        <v/>
      </c>
      <c r="L34" s="108" t="str">
        <f t="shared" si="5"/>
        <v/>
      </c>
      <c r="M34" s="111" t="str">
        <f t="shared" si="6"/>
        <v/>
      </c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</row>
    <row r="35" spans="1:77" x14ac:dyDescent="0.55000000000000004">
      <c r="A35" s="117">
        <f>EINGABEN!C35</f>
        <v>0</v>
      </c>
      <c r="B35" s="45">
        <f>EINGABEN!F35</f>
        <v>2.7182818279999998</v>
      </c>
      <c r="C35" s="44"/>
      <c r="D35" s="44">
        <f t="shared" si="2"/>
        <v>0</v>
      </c>
      <c r="E35" s="44">
        <f t="shared" si="3"/>
        <v>3.6619069328044363E-8</v>
      </c>
      <c r="F35" s="41">
        <f>((-LN((C52*(2.71828183^(C54*D35)))^-1)))</f>
        <v>0.35064701240963791</v>
      </c>
      <c r="G35" s="109">
        <f t="shared" si="0"/>
        <v>0</v>
      </c>
      <c r="H35" s="109">
        <f t="shared" si="1"/>
        <v>0</v>
      </c>
      <c r="I35" s="109">
        <f t="shared" si="1"/>
        <v>1.3409562384521195E-15</v>
      </c>
      <c r="J35" s="108" t="str">
        <f>IF(EINGABEN!C35="","",EINGABEN!C35)</f>
        <v/>
      </c>
      <c r="K35" s="108" t="str">
        <f t="shared" si="4"/>
        <v/>
      </c>
      <c r="L35" s="108" t="str">
        <f t="shared" si="5"/>
        <v/>
      </c>
      <c r="M35" s="111" t="str">
        <f t="shared" si="6"/>
        <v/>
      </c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</row>
    <row r="36" spans="1:77" x14ac:dyDescent="0.55000000000000004">
      <c r="A36" s="117">
        <f>EINGABEN!C36</f>
        <v>0</v>
      </c>
      <c r="B36" s="45">
        <f>EINGABEN!F36</f>
        <v>2.7182818279999998</v>
      </c>
      <c r="C36" s="44"/>
      <c r="D36" s="44">
        <f t="shared" si="2"/>
        <v>0</v>
      </c>
      <c r="E36" s="44">
        <f t="shared" si="3"/>
        <v>3.6619069328044363E-8</v>
      </c>
      <c r="F36" s="41">
        <f>((-LN((C52*(2.71828183^(C54*D36)))^-1)))</f>
        <v>0.35064701240963791</v>
      </c>
      <c r="G36" s="109">
        <f t="shared" si="0"/>
        <v>0</v>
      </c>
      <c r="H36" s="109">
        <f t="shared" si="1"/>
        <v>0</v>
      </c>
      <c r="I36" s="109">
        <f t="shared" si="1"/>
        <v>1.3409562384521195E-15</v>
      </c>
      <c r="J36" s="108" t="str">
        <f>IF(EINGABEN!C36="","",EINGABEN!C36)</f>
        <v/>
      </c>
      <c r="K36" s="108" t="str">
        <f t="shared" si="4"/>
        <v/>
      </c>
      <c r="L36" s="108" t="str">
        <f t="shared" si="5"/>
        <v/>
      </c>
      <c r="M36" s="111" t="str">
        <f t="shared" si="6"/>
        <v/>
      </c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</row>
    <row r="37" spans="1:77" x14ac:dyDescent="0.55000000000000004">
      <c r="A37" s="117">
        <f>EINGABEN!C37</f>
        <v>0</v>
      </c>
      <c r="B37" s="45">
        <f>EINGABEN!F37</f>
        <v>2.7182818279999998</v>
      </c>
      <c r="C37" s="44"/>
      <c r="D37" s="44">
        <f t="shared" si="2"/>
        <v>0</v>
      </c>
      <c r="E37" s="44">
        <f t="shared" si="3"/>
        <v>3.6619069328044363E-8</v>
      </c>
      <c r="F37" s="41">
        <f>((-LN((C52*(2.71828183^(C54*D37)))^-1)))</f>
        <v>0.35064701240963791</v>
      </c>
      <c r="G37" s="109">
        <f t="shared" si="0"/>
        <v>0</v>
      </c>
      <c r="H37" s="109">
        <f t="shared" si="1"/>
        <v>0</v>
      </c>
      <c r="I37" s="109">
        <f t="shared" si="1"/>
        <v>1.3409562384521195E-15</v>
      </c>
      <c r="J37" s="108" t="str">
        <f>IF(EINGABEN!C37="","",EINGABEN!C37)</f>
        <v/>
      </c>
      <c r="K37" s="108" t="str">
        <f t="shared" si="4"/>
        <v/>
      </c>
      <c r="L37" s="108" t="str">
        <f t="shared" si="5"/>
        <v/>
      </c>
      <c r="M37" s="111" t="str">
        <f t="shared" si="6"/>
        <v/>
      </c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</row>
    <row r="38" spans="1:77" x14ac:dyDescent="0.55000000000000004">
      <c r="A38" s="117">
        <f>EINGABEN!C38</f>
        <v>0</v>
      </c>
      <c r="B38" s="45">
        <f>EINGABEN!F38</f>
        <v>2.7182818279999998</v>
      </c>
      <c r="C38" s="44"/>
      <c r="D38" s="44">
        <f t="shared" si="2"/>
        <v>0</v>
      </c>
      <c r="E38" s="44">
        <f t="shared" si="3"/>
        <v>3.6619069328044363E-8</v>
      </c>
      <c r="F38" s="41">
        <f>((-LN((C52*(2.71828183^(C54*D38)))^-1)))</f>
        <v>0.35064701240963791</v>
      </c>
      <c r="G38" s="109">
        <f t="shared" si="0"/>
        <v>0</v>
      </c>
      <c r="H38" s="109">
        <f t="shared" si="1"/>
        <v>0</v>
      </c>
      <c r="I38" s="109">
        <f t="shared" si="1"/>
        <v>1.3409562384521195E-15</v>
      </c>
      <c r="J38" s="108" t="str">
        <f>IF(EINGABEN!C38="","",EINGABEN!C38)</f>
        <v/>
      </c>
      <c r="K38" s="108" t="str">
        <f t="shared" si="4"/>
        <v/>
      </c>
      <c r="L38" s="108" t="str">
        <f t="shared" si="5"/>
        <v/>
      </c>
      <c r="M38" s="111" t="str">
        <f t="shared" si="6"/>
        <v/>
      </c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</row>
    <row r="39" spans="1:77" x14ac:dyDescent="0.55000000000000004">
      <c r="A39" s="117">
        <f>EINGABEN!C39</f>
        <v>0</v>
      </c>
      <c r="B39" s="45">
        <f>EINGABEN!F39</f>
        <v>2.7182818279999998</v>
      </c>
      <c r="C39" s="44"/>
      <c r="D39" s="44">
        <f t="shared" si="2"/>
        <v>0</v>
      </c>
      <c r="E39" s="44">
        <f t="shared" si="3"/>
        <v>3.6619069328044363E-8</v>
      </c>
      <c r="F39" s="41">
        <f>((-LN((C52*(2.71828183^(C54*D39)))^-1)))</f>
        <v>0.35064701240963791</v>
      </c>
      <c r="G39" s="109">
        <f t="shared" si="0"/>
        <v>0</v>
      </c>
      <c r="H39" s="109">
        <f t="shared" si="1"/>
        <v>0</v>
      </c>
      <c r="I39" s="109">
        <f t="shared" si="1"/>
        <v>1.3409562384521195E-15</v>
      </c>
      <c r="J39" s="108" t="str">
        <f>IF(EINGABEN!C39="","",EINGABEN!C39)</f>
        <v/>
      </c>
      <c r="K39" s="108" t="str">
        <f t="shared" si="4"/>
        <v/>
      </c>
      <c r="L39" s="108" t="str">
        <f t="shared" si="5"/>
        <v/>
      </c>
      <c r="M39" s="111" t="str">
        <f t="shared" si="6"/>
        <v/>
      </c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</row>
    <row r="40" spans="1:77" x14ac:dyDescent="0.55000000000000004">
      <c r="A40" s="117">
        <f>EINGABEN!C40</f>
        <v>0</v>
      </c>
      <c r="B40" s="45">
        <f>EINGABEN!F40</f>
        <v>2.7182818279999998</v>
      </c>
      <c r="C40" s="44"/>
      <c r="D40" s="44">
        <f t="shared" si="2"/>
        <v>0</v>
      </c>
      <c r="E40" s="44">
        <f t="shared" si="3"/>
        <v>3.6619069328044363E-8</v>
      </c>
      <c r="F40" s="41">
        <f>((-LN((C52*(2.71828183^(C54*D40)))^-1)))</f>
        <v>0.35064701240963791</v>
      </c>
      <c r="G40" s="109">
        <f t="shared" si="0"/>
        <v>0</v>
      </c>
      <c r="H40" s="109">
        <f t="shared" si="1"/>
        <v>0</v>
      </c>
      <c r="I40" s="109">
        <f t="shared" si="1"/>
        <v>1.3409562384521195E-15</v>
      </c>
      <c r="J40" s="108" t="str">
        <f>IF(EINGABEN!C40="","",EINGABEN!C40)</f>
        <v/>
      </c>
      <c r="K40" s="108" t="str">
        <f t="shared" si="4"/>
        <v/>
      </c>
      <c r="L40" s="108" t="str">
        <f t="shared" si="5"/>
        <v/>
      </c>
      <c r="M40" s="111" t="str">
        <f t="shared" si="6"/>
        <v/>
      </c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</row>
    <row r="41" spans="1:77" x14ac:dyDescent="0.55000000000000004">
      <c r="A41" s="117">
        <f>EINGABEN!C41</f>
        <v>0</v>
      </c>
      <c r="B41" s="45">
        <f>EINGABEN!F41</f>
        <v>2.7182818279999998</v>
      </c>
      <c r="C41" s="44"/>
      <c r="D41" s="44">
        <f t="shared" si="2"/>
        <v>0</v>
      </c>
      <c r="E41" s="44">
        <f t="shared" si="3"/>
        <v>3.6619069328044363E-8</v>
      </c>
      <c r="F41" s="41">
        <f>((-LN((C52*(2.71828183^(C54*D41)))^-1)))</f>
        <v>0.35064701240963791</v>
      </c>
      <c r="G41" s="109">
        <f t="shared" si="0"/>
        <v>0</v>
      </c>
      <c r="H41" s="109">
        <f t="shared" si="1"/>
        <v>0</v>
      </c>
      <c r="I41" s="109">
        <f t="shared" si="1"/>
        <v>1.3409562384521195E-15</v>
      </c>
      <c r="J41" s="108" t="str">
        <f>IF(EINGABEN!C41="","",EINGABEN!C41)</f>
        <v/>
      </c>
      <c r="K41" s="108" t="str">
        <f t="shared" si="4"/>
        <v/>
      </c>
      <c r="L41" s="108" t="str">
        <f t="shared" si="5"/>
        <v/>
      </c>
      <c r="M41" s="111" t="str">
        <f t="shared" si="6"/>
        <v/>
      </c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</row>
    <row r="42" spans="1:77" x14ac:dyDescent="0.55000000000000004">
      <c r="A42" s="117">
        <f>EINGABEN!C42</f>
        <v>0</v>
      </c>
      <c r="B42" s="45">
        <f>EINGABEN!F42</f>
        <v>2.7182818279999998</v>
      </c>
      <c r="C42" s="44"/>
      <c r="D42" s="44">
        <f t="shared" si="2"/>
        <v>0</v>
      </c>
      <c r="E42" s="44">
        <f t="shared" si="3"/>
        <v>3.6619069328044363E-8</v>
      </c>
      <c r="F42" s="41">
        <f>((-LN((C52*(2.71828183^(C54*D42)))^-1)))</f>
        <v>0.35064701240963791</v>
      </c>
      <c r="G42" s="109">
        <f t="shared" si="0"/>
        <v>0</v>
      </c>
      <c r="H42" s="109">
        <f t="shared" si="1"/>
        <v>0</v>
      </c>
      <c r="I42" s="109">
        <f t="shared" si="1"/>
        <v>1.3409562384521195E-15</v>
      </c>
      <c r="J42" s="108" t="str">
        <f>IF(EINGABEN!C42="","",EINGABEN!C42)</f>
        <v/>
      </c>
      <c r="K42" s="108" t="str">
        <f t="shared" si="4"/>
        <v/>
      </c>
      <c r="L42" s="108" t="str">
        <f t="shared" si="5"/>
        <v/>
      </c>
      <c r="M42" s="111" t="str">
        <f t="shared" si="6"/>
        <v/>
      </c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</row>
    <row r="43" spans="1:77" x14ac:dyDescent="0.55000000000000004">
      <c r="A43" s="117">
        <f>EINGABEN!C43</f>
        <v>0</v>
      </c>
      <c r="B43" s="45">
        <f>EINGABEN!F43</f>
        <v>2.7182818279999998</v>
      </c>
      <c r="C43" s="44"/>
      <c r="D43" s="44">
        <f t="shared" si="2"/>
        <v>0</v>
      </c>
      <c r="E43" s="44">
        <f t="shared" si="3"/>
        <v>3.6619069328044363E-8</v>
      </c>
      <c r="F43" s="41">
        <f>((-LN((C52*(2.71828183^(C54*D43)))^-1)))</f>
        <v>0.35064701240963791</v>
      </c>
      <c r="G43" s="109">
        <f t="shared" si="0"/>
        <v>0</v>
      </c>
      <c r="H43" s="109">
        <f t="shared" si="1"/>
        <v>0</v>
      </c>
      <c r="I43" s="109">
        <f t="shared" si="1"/>
        <v>1.3409562384521195E-15</v>
      </c>
      <c r="J43" s="108" t="str">
        <f>IF(EINGABEN!C43="","",EINGABEN!C43)</f>
        <v/>
      </c>
      <c r="K43" s="108" t="str">
        <f t="shared" si="4"/>
        <v/>
      </c>
      <c r="L43" s="108" t="str">
        <f t="shared" si="5"/>
        <v/>
      </c>
      <c r="M43" s="111" t="str">
        <f t="shared" si="6"/>
        <v/>
      </c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</row>
    <row r="44" spans="1:77" x14ac:dyDescent="0.55000000000000004">
      <c r="A44" s="117">
        <f>EINGABEN!C44</f>
        <v>0</v>
      </c>
      <c r="B44" s="45">
        <f>EINGABEN!F44</f>
        <v>2.7182818279999998</v>
      </c>
      <c r="C44" s="44"/>
      <c r="D44" s="44">
        <f t="shared" si="2"/>
        <v>0</v>
      </c>
      <c r="E44" s="44">
        <f t="shared" si="3"/>
        <v>3.6619069328044363E-8</v>
      </c>
      <c r="F44" s="41">
        <f>((-LN((C52*(2.71828183^(C54*D44)))^-1)))</f>
        <v>0.35064701240963791</v>
      </c>
      <c r="G44" s="109">
        <f t="shared" si="0"/>
        <v>0</v>
      </c>
      <c r="H44" s="109">
        <f t="shared" si="1"/>
        <v>0</v>
      </c>
      <c r="I44" s="109">
        <f t="shared" si="1"/>
        <v>1.3409562384521195E-15</v>
      </c>
      <c r="J44" s="108" t="str">
        <f>IF(EINGABEN!C44="","",EINGABEN!C44)</f>
        <v/>
      </c>
      <c r="K44" s="108" t="str">
        <f t="shared" si="4"/>
        <v/>
      </c>
      <c r="L44" s="108" t="str">
        <f t="shared" si="5"/>
        <v/>
      </c>
      <c r="M44" s="111" t="str">
        <f t="shared" si="6"/>
        <v/>
      </c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</row>
    <row r="45" spans="1:77" ht="14.7" thickBot="1" x14ac:dyDescent="0.6">
      <c r="A45" s="117">
        <f>EINGABEN!C45</f>
        <v>0</v>
      </c>
      <c r="B45" s="45">
        <f>EINGABEN!F45</f>
        <v>2.7182818279999998</v>
      </c>
      <c r="C45" s="44"/>
      <c r="D45" s="44">
        <f t="shared" si="2"/>
        <v>0</v>
      </c>
      <c r="E45" s="44">
        <f t="shared" si="3"/>
        <v>3.6619069328044363E-8</v>
      </c>
      <c r="F45" s="41">
        <f>((-LN((C52*(2.71828183^(C54*D45)))^-1)))</f>
        <v>0.35064701240963791</v>
      </c>
      <c r="G45" s="109">
        <f t="shared" si="0"/>
        <v>0</v>
      </c>
      <c r="H45" s="109">
        <f t="shared" si="1"/>
        <v>0</v>
      </c>
      <c r="I45" s="109">
        <f t="shared" si="1"/>
        <v>1.3409562384521195E-15</v>
      </c>
      <c r="J45" s="108" t="str">
        <f>IF(EINGABEN!C45="","",EINGABEN!C45)</f>
        <v/>
      </c>
      <c r="K45" s="108" t="str">
        <f t="shared" si="4"/>
        <v/>
      </c>
      <c r="L45" s="108" t="str">
        <f t="shared" si="5"/>
        <v/>
      </c>
      <c r="M45" s="111" t="str">
        <f t="shared" si="6"/>
        <v/>
      </c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8"/>
    </row>
    <row r="46" spans="1:77" ht="14.7" thickTop="1" x14ac:dyDescent="0.55000000000000004">
      <c r="A46" s="118" t="s">
        <v>44</v>
      </c>
      <c r="B46" s="119"/>
      <c r="C46" s="119"/>
      <c r="D46" s="119"/>
      <c r="E46" s="119"/>
      <c r="F46" s="116"/>
      <c r="G46" s="108"/>
      <c r="H46" s="108"/>
      <c r="I46" s="108"/>
      <c r="J46" s="108"/>
      <c r="K46" s="120"/>
      <c r="L46" s="120" t="s">
        <v>114</v>
      </c>
      <c r="M46" s="162">
        <f>_xlfn.STDEV.S(M6:M45)</f>
        <v>246.83370990998151</v>
      </c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</row>
    <row r="47" spans="1:77" x14ac:dyDescent="0.55000000000000004">
      <c r="A47" s="121" t="s">
        <v>40</v>
      </c>
      <c r="B47" s="46" t="s">
        <v>105</v>
      </c>
      <c r="F47" s="41"/>
      <c r="G47" s="108"/>
      <c r="H47" s="108"/>
      <c r="I47" s="108"/>
      <c r="J47" s="108"/>
      <c r="K47" s="120"/>
      <c r="L47" s="120"/>
      <c r="M47" s="120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</row>
    <row r="48" spans="1:77" x14ac:dyDescent="0.55000000000000004">
      <c r="A48" s="121" t="s">
        <v>41</v>
      </c>
      <c r="B48" s="46" t="s">
        <v>46</v>
      </c>
      <c r="F48" s="41"/>
      <c r="G48" s="108"/>
      <c r="H48" s="108"/>
      <c r="I48" s="108"/>
      <c r="J48" s="108"/>
      <c r="K48" s="120" t="s">
        <v>115</v>
      </c>
      <c r="L48" s="162">
        <f>AVERAGE(L6:L45)</f>
        <v>178.89887063017619</v>
      </c>
      <c r="M48" s="120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</row>
    <row r="49" spans="1:77" ht="14.7" thickBot="1" x14ac:dyDescent="0.6">
      <c r="A49" s="122" t="s">
        <v>39</v>
      </c>
      <c r="B49" s="123"/>
      <c r="C49" s="123"/>
      <c r="D49" s="123"/>
      <c r="E49" s="123"/>
      <c r="F49" s="124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8"/>
    </row>
    <row r="50" spans="1:77" ht="14.7" thickTop="1" x14ac:dyDescent="0.55000000000000004">
      <c r="A50" s="118"/>
      <c r="B50" s="119"/>
      <c r="C50" s="119"/>
      <c r="D50" s="119"/>
      <c r="E50" s="119"/>
      <c r="F50" s="116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</row>
    <row r="51" spans="1:77" x14ac:dyDescent="0.55000000000000004">
      <c r="A51" s="121"/>
      <c r="F51" s="41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</row>
    <row r="52" spans="1:77" x14ac:dyDescent="0.55000000000000004">
      <c r="A52" s="125" t="s">
        <v>11</v>
      </c>
      <c r="B52" s="126"/>
      <c r="C52" s="127">
        <f>IF(C56=0,0,ROUND((2.71828183^((E4-(C54*D4))/(C4))),6))</f>
        <v>1.419986</v>
      </c>
      <c r="F52" s="41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</row>
    <row r="53" spans="1:77" x14ac:dyDescent="0.55000000000000004">
      <c r="A53" s="129"/>
      <c r="B53" s="130"/>
      <c r="C53" s="130"/>
      <c r="F53" s="41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8"/>
    </row>
    <row r="54" spans="1:77" x14ac:dyDescent="0.55000000000000004">
      <c r="A54" s="131" t="s">
        <v>12</v>
      </c>
      <c r="B54" s="130"/>
      <c r="C54" s="130">
        <f>ROUND((C4*G4-D4*E4)/(C4*H4-(D4)^2),6)</f>
        <v>0.105459</v>
      </c>
      <c r="F54" s="41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8"/>
    </row>
    <row r="55" spans="1:77" x14ac:dyDescent="0.55000000000000004">
      <c r="A55" s="129"/>
      <c r="B55" s="130"/>
      <c r="C55" s="130"/>
      <c r="F55" s="41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</row>
    <row r="56" spans="1:77" x14ac:dyDescent="0.55000000000000004">
      <c r="A56" s="131" t="s">
        <v>13</v>
      </c>
      <c r="B56" s="130"/>
      <c r="C56" s="130">
        <f>IF(D59=0,0,IF(D58/D59&gt;1,1,ROUND(ABS(D58/D59),6)))</f>
        <v>0.85020899999999999</v>
      </c>
      <c r="F56" s="41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8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8"/>
    </row>
    <row r="57" spans="1:77" ht="14.7" thickBot="1" x14ac:dyDescent="0.6">
      <c r="A57" s="122"/>
      <c r="B57" s="123"/>
      <c r="C57" s="123"/>
      <c r="D57" s="123"/>
      <c r="E57" s="123"/>
      <c r="F57" s="124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</row>
    <row r="58" spans="1:77" ht="14.7" thickTop="1" x14ac:dyDescent="0.55000000000000004">
      <c r="A58" s="131" t="s">
        <v>14</v>
      </c>
      <c r="B58" s="45"/>
      <c r="C58" s="86" t="s">
        <v>19</v>
      </c>
      <c r="D58" s="44">
        <f>(C4*G4-(D4*E4))</f>
        <v>217.79902339839816</v>
      </c>
      <c r="E58" s="45" t="s">
        <v>70</v>
      </c>
      <c r="F58" s="41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</row>
    <row r="59" spans="1:77" x14ac:dyDescent="0.55000000000000004">
      <c r="A59" s="135"/>
      <c r="B59" s="45"/>
      <c r="C59" s="86" t="s">
        <v>20</v>
      </c>
      <c r="D59" s="45">
        <f>((C4*H4-(D4)^2)*(C4*I4-(E4)^2))^0.5</f>
        <v>256.17117122210624</v>
      </c>
      <c r="E59" s="45" t="s">
        <v>70</v>
      </c>
      <c r="F59" s="41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8"/>
      <c r="BR59" s="108"/>
      <c r="BS59" s="108"/>
      <c r="BT59" s="108"/>
      <c r="BU59" s="108"/>
      <c r="BV59" s="108"/>
      <c r="BW59" s="108"/>
      <c r="BX59" s="108"/>
      <c r="BY59" s="108"/>
    </row>
    <row r="60" spans="1:77" x14ac:dyDescent="0.55000000000000004">
      <c r="A60" s="121"/>
      <c r="C60" s="187" t="s">
        <v>109</v>
      </c>
      <c r="D60" s="187"/>
      <c r="E60" s="136">
        <f>IF(EINGABEN!D46&lt;10,"Anzahl zu klein",ROUND((E61*(1+E64/100)),2))</f>
        <v>8207.5</v>
      </c>
      <c r="F60" s="41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8"/>
      <c r="BR60" s="108"/>
      <c r="BS60" s="108"/>
      <c r="BT60" s="108"/>
      <c r="BU60" s="108"/>
      <c r="BV60" s="108"/>
      <c r="BW60" s="108"/>
      <c r="BX60" s="108"/>
      <c r="BY60" s="108"/>
    </row>
    <row r="61" spans="1:77" x14ac:dyDescent="0.55000000000000004">
      <c r="A61" s="26" t="s">
        <v>15</v>
      </c>
      <c r="B61" s="143">
        <v>16</v>
      </c>
      <c r="C61" s="137" t="s">
        <v>16</v>
      </c>
      <c r="D61" s="130" t="s">
        <v>71</v>
      </c>
      <c r="E61" s="138">
        <f>ROUND((2.71828183^(C52*2.71828184^(C54*B61))),2)</f>
        <v>2154.1999999999998</v>
      </c>
      <c r="F61" s="41"/>
      <c r="G61" s="108"/>
      <c r="H61" s="108"/>
      <c r="I61" s="108"/>
      <c r="J61" s="108"/>
      <c r="K61" s="108">
        <v>11</v>
      </c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8"/>
    </row>
    <row r="62" spans="1:77" x14ac:dyDescent="0.55000000000000004">
      <c r="A62" s="135" t="s">
        <v>62</v>
      </c>
      <c r="B62" s="45" t="s">
        <v>63</v>
      </c>
      <c r="C62" s="187" t="s">
        <v>110</v>
      </c>
      <c r="D62" s="187"/>
      <c r="E62" s="136">
        <f>IF(EINGABEN!D46&lt;10,"Anzahl zu klein",ROUND((E61*(1-E64/100)),2))</f>
        <v>-3899.1</v>
      </c>
      <c r="F62" s="41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8"/>
      <c r="BN62" s="108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8"/>
    </row>
    <row r="63" spans="1:77" x14ac:dyDescent="0.55000000000000004">
      <c r="A63" s="26" t="s">
        <v>17</v>
      </c>
      <c r="B63" s="143">
        <v>2154.1999999999998</v>
      </c>
      <c r="C63" s="137" t="s">
        <v>16</v>
      </c>
      <c r="D63" s="130" t="s">
        <v>69</v>
      </c>
      <c r="E63" s="138">
        <f>IF(C56=0,0,ROUND(((LN((LN(B63+0.0000001)/C52)))/C54),2))</f>
        <v>16</v>
      </c>
      <c r="F63" s="41"/>
      <c r="G63" s="108"/>
      <c r="H63" s="108"/>
      <c r="I63" s="108"/>
      <c r="J63" s="108">
        <v>1</v>
      </c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</row>
    <row r="64" spans="1:77" ht="14.7" thickBot="1" x14ac:dyDescent="0.6">
      <c r="A64" s="149" t="s">
        <v>67</v>
      </c>
      <c r="B64" s="141" t="s">
        <v>106</v>
      </c>
      <c r="C64" s="189" t="s">
        <v>117</v>
      </c>
      <c r="D64" s="189"/>
      <c r="E64" s="142">
        <f>IF(EINGABEN!D46&lt;10,"Anzahl zu klein",ROUND((((2.868009*((LN((EINGABEN!D46)^0.5)))^-2.421118)*M46)/L48)*100,0))</f>
        <v>281</v>
      </c>
      <c r="F64" s="124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8"/>
      <c r="BS64" s="108"/>
      <c r="BT64" s="108"/>
      <c r="BU64" s="108"/>
      <c r="BV64" s="108"/>
      <c r="BW64" s="108"/>
      <c r="BX64" s="108"/>
      <c r="BY64" s="108"/>
    </row>
    <row r="65" spans="3:77" ht="14.7" thickTop="1" x14ac:dyDescent="0.55000000000000004">
      <c r="C65" s="119"/>
      <c r="D65" s="119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  <c r="BI65" s="108"/>
      <c r="BJ65" s="108"/>
      <c r="BK65" s="108"/>
      <c r="BL65" s="108"/>
      <c r="BM65" s="108"/>
      <c r="BN65" s="108"/>
      <c r="BO65" s="108"/>
      <c r="BP65" s="108"/>
      <c r="BQ65" s="108"/>
      <c r="BR65" s="108"/>
      <c r="BS65" s="108"/>
      <c r="BT65" s="108"/>
      <c r="BU65" s="108"/>
      <c r="BV65" s="108"/>
      <c r="BW65" s="108"/>
      <c r="BX65" s="108"/>
      <c r="BY65" s="108"/>
    </row>
    <row r="66" spans="3:77" x14ac:dyDescent="0.55000000000000004">
      <c r="G66" s="108">
        <v>12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8"/>
    </row>
    <row r="67" spans="3:77" x14ac:dyDescent="0.55000000000000004"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8"/>
      <c r="BO67" s="108"/>
      <c r="BP67" s="108"/>
      <c r="BQ67" s="108"/>
      <c r="BR67" s="108"/>
      <c r="BS67" s="108"/>
      <c r="BT67" s="108"/>
      <c r="BU67" s="108"/>
      <c r="BV67" s="108"/>
      <c r="BW67" s="108"/>
      <c r="BX67" s="108"/>
      <c r="BY67" s="108"/>
    </row>
    <row r="68" spans="3:77" x14ac:dyDescent="0.55000000000000004"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8"/>
      <c r="BN68" s="108"/>
      <c r="BO68" s="108"/>
      <c r="BP68" s="108"/>
      <c r="BQ68" s="108"/>
      <c r="BR68" s="108"/>
      <c r="BS68" s="108"/>
      <c r="BT68" s="108"/>
      <c r="BU68" s="108"/>
      <c r="BV68" s="108"/>
      <c r="BW68" s="108"/>
      <c r="BX68" s="108"/>
      <c r="BY68" s="108"/>
    </row>
    <row r="69" spans="3:77" x14ac:dyDescent="0.55000000000000004"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08"/>
      <c r="BS69" s="108"/>
      <c r="BT69" s="108"/>
      <c r="BU69" s="108"/>
      <c r="BV69" s="108"/>
      <c r="BW69" s="108"/>
      <c r="BX69" s="108"/>
      <c r="BY69" s="108"/>
    </row>
    <row r="70" spans="3:77" x14ac:dyDescent="0.55000000000000004"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8"/>
      <c r="BN70" s="108"/>
      <c r="BO70" s="108"/>
      <c r="BP70" s="108"/>
      <c r="BQ70" s="108"/>
      <c r="BR70" s="108"/>
      <c r="BS70" s="108"/>
      <c r="BT70" s="108"/>
      <c r="BU70" s="108"/>
      <c r="BV70" s="108"/>
      <c r="BW70" s="108"/>
      <c r="BX70" s="108"/>
      <c r="BY70" s="108"/>
    </row>
    <row r="71" spans="3:77" x14ac:dyDescent="0.55000000000000004"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8"/>
      <c r="BN71" s="108"/>
      <c r="BO71" s="108"/>
      <c r="BP71" s="108"/>
      <c r="BQ71" s="108"/>
      <c r="BR71" s="108"/>
      <c r="BS71" s="108"/>
      <c r="BT71" s="108"/>
      <c r="BU71" s="108"/>
      <c r="BV71" s="108"/>
      <c r="BW71" s="108"/>
      <c r="BX71" s="108"/>
      <c r="BY71" s="108"/>
    </row>
    <row r="72" spans="3:77" x14ac:dyDescent="0.55000000000000004"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08"/>
      <c r="BR72" s="108"/>
      <c r="BS72" s="108"/>
      <c r="BT72" s="108"/>
      <c r="BU72" s="108"/>
      <c r="BV72" s="108"/>
      <c r="BW72" s="108"/>
      <c r="BX72" s="108"/>
      <c r="BY72" s="108"/>
    </row>
    <row r="73" spans="3:77" x14ac:dyDescent="0.55000000000000004"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8"/>
      <c r="BN73" s="108"/>
      <c r="BO73" s="108"/>
      <c r="BP73" s="108"/>
      <c r="BQ73" s="108"/>
      <c r="BR73" s="108"/>
      <c r="BS73" s="108"/>
      <c r="BT73" s="108"/>
      <c r="BU73" s="108"/>
      <c r="BV73" s="108"/>
      <c r="BW73" s="108"/>
      <c r="BX73" s="108"/>
      <c r="BY73" s="108"/>
    </row>
    <row r="74" spans="3:77" x14ac:dyDescent="0.55000000000000004"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8"/>
      <c r="BN74" s="108"/>
      <c r="BO74" s="108"/>
      <c r="BP74" s="108"/>
      <c r="BQ74" s="108"/>
      <c r="BR74" s="108"/>
      <c r="BS74" s="108"/>
      <c r="BT74" s="108"/>
      <c r="BU74" s="108"/>
      <c r="BV74" s="108"/>
      <c r="BW74" s="108"/>
      <c r="BX74" s="108"/>
      <c r="BY74" s="108"/>
    </row>
    <row r="75" spans="3:77" x14ac:dyDescent="0.55000000000000004"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8"/>
      <c r="BQ75" s="108"/>
      <c r="BR75" s="108"/>
      <c r="BS75" s="108"/>
      <c r="BT75" s="108"/>
      <c r="BU75" s="108"/>
      <c r="BV75" s="108"/>
      <c r="BW75" s="108"/>
      <c r="BX75" s="108"/>
      <c r="BY75" s="108"/>
    </row>
    <row r="76" spans="3:77" x14ac:dyDescent="0.55000000000000004"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8"/>
    </row>
    <row r="77" spans="3:77" x14ac:dyDescent="0.55000000000000004"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8"/>
      <c r="BN77" s="108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8"/>
    </row>
    <row r="78" spans="3:77" x14ac:dyDescent="0.55000000000000004"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8"/>
      <c r="BN78" s="108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8"/>
    </row>
    <row r="79" spans="3:77" x14ac:dyDescent="0.55000000000000004"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8"/>
      <c r="BN79" s="108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8"/>
    </row>
    <row r="80" spans="3:77" x14ac:dyDescent="0.55000000000000004"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8"/>
    </row>
    <row r="81" spans="7:77" x14ac:dyDescent="0.55000000000000004"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8"/>
      <c r="BN81" s="108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8"/>
    </row>
    <row r="82" spans="7:77" x14ac:dyDescent="0.55000000000000004"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8"/>
      <c r="BN82" s="108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8"/>
    </row>
    <row r="83" spans="7:77" x14ac:dyDescent="0.55000000000000004"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8"/>
      <c r="BN83" s="108"/>
      <c r="BO83" s="108"/>
      <c r="BP83" s="108"/>
      <c r="BQ83" s="108"/>
      <c r="BR83" s="108"/>
      <c r="BS83" s="108"/>
      <c r="BT83" s="108"/>
      <c r="BU83" s="108"/>
      <c r="BV83" s="108"/>
      <c r="BW83" s="108"/>
      <c r="BX83" s="108"/>
      <c r="BY83" s="108"/>
    </row>
    <row r="84" spans="7:77" x14ac:dyDescent="0.55000000000000004"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8"/>
    </row>
    <row r="85" spans="7:77" x14ac:dyDescent="0.55000000000000004"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8"/>
      <c r="BN85" s="108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8"/>
    </row>
    <row r="86" spans="7:77" x14ac:dyDescent="0.55000000000000004"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8"/>
      <c r="BN86" s="108"/>
      <c r="BO86" s="108"/>
      <c r="BP86" s="108"/>
      <c r="BQ86" s="108"/>
      <c r="BR86" s="108"/>
      <c r="BS86" s="108"/>
      <c r="BT86" s="108"/>
      <c r="BU86" s="108"/>
      <c r="BV86" s="108"/>
      <c r="BW86" s="108"/>
      <c r="BX86" s="108"/>
      <c r="BY86" s="108"/>
    </row>
    <row r="87" spans="7:77" x14ac:dyDescent="0.55000000000000004"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8"/>
      <c r="BN87" s="108"/>
      <c r="BO87" s="108"/>
      <c r="BP87" s="108"/>
      <c r="BQ87" s="108"/>
      <c r="BR87" s="108"/>
      <c r="BS87" s="108"/>
      <c r="BT87" s="108"/>
      <c r="BU87" s="108"/>
      <c r="BV87" s="108"/>
      <c r="BW87" s="108"/>
      <c r="BX87" s="108"/>
      <c r="BY87" s="108"/>
    </row>
    <row r="88" spans="7:77" x14ac:dyDescent="0.55000000000000004"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8"/>
    </row>
    <row r="89" spans="7:77" x14ac:dyDescent="0.55000000000000004"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8"/>
      <c r="BN89" s="108"/>
      <c r="BO89" s="108"/>
      <c r="BP89" s="108"/>
      <c r="BQ89" s="108"/>
      <c r="BR89" s="108"/>
      <c r="BS89" s="108"/>
      <c r="BT89" s="108"/>
      <c r="BU89" s="108"/>
      <c r="BV89" s="108"/>
      <c r="BW89" s="108"/>
      <c r="BX89" s="108"/>
      <c r="BY89" s="108"/>
    </row>
    <row r="90" spans="7:77" x14ac:dyDescent="0.55000000000000004"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8"/>
    </row>
    <row r="91" spans="7:77" x14ac:dyDescent="0.55000000000000004"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8"/>
      <c r="BN91" s="108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8"/>
    </row>
    <row r="92" spans="7:77" x14ac:dyDescent="0.55000000000000004"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8"/>
      <c r="BN92" s="108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8"/>
    </row>
    <row r="93" spans="7:77" x14ac:dyDescent="0.55000000000000004"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8"/>
      <c r="BN93" s="108"/>
      <c r="BO93" s="108"/>
      <c r="BP93" s="108"/>
      <c r="BQ93" s="108"/>
      <c r="BR93" s="108"/>
      <c r="BS93" s="108"/>
      <c r="BT93" s="108"/>
      <c r="BU93" s="108"/>
      <c r="BV93" s="108"/>
      <c r="BW93" s="108"/>
      <c r="BX93" s="108"/>
      <c r="BY93" s="108"/>
    </row>
    <row r="94" spans="7:77" x14ac:dyDescent="0.55000000000000004"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8"/>
      <c r="BN94" s="108"/>
      <c r="BO94" s="108"/>
      <c r="BP94" s="108"/>
      <c r="BQ94" s="108"/>
      <c r="BR94" s="108"/>
      <c r="BS94" s="108"/>
      <c r="BT94" s="108"/>
      <c r="BU94" s="108"/>
      <c r="BV94" s="108"/>
      <c r="BW94" s="108"/>
      <c r="BX94" s="108"/>
      <c r="BY94" s="108"/>
    </row>
    <row r="95" spans="7:77" x14ac:dyDescent="0.55000000000000004"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8"/>
      <c r="BS95" s="108"/>
      <c r="BT95" s="108"/>
      <c r="BU95" s="108"/>
      <c r="BV95" s="108"/>
      <c r="BW95" s="108"/>
      <c r="BX95" s="108"/>
      <c r="BY95" s="108"/>
    </row>
    <row r="96" spans="7:77" x14ac:dyDescent="0.55000000000000004"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8"/>
      <c r="BN96" s="108"/>
      <c r="BO96" s="108"/>
      <c r="BP96" s="108"/>
      <c r="BQ96" s="108"/>
      <c r="BR96" s="108"/>
      <c r="BS96" s="108"/>
      <c r="BT96" s="108"/>
      <c r="BU96" s="108"/>
      <c r="BV96" s="108"/>
      <c r="BW96" s="108"/>
      <c r="BX96" s="108"/>
      <c r="BY96" s="108"/>
    </row>
    <row r="97" spans="7:77" x14ac:dyDescent="0.55000000000000004"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8"/>
      <c r="BN97" s="108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8"/>
    </row>
    <row r="98" spans="7:77" x14ac:dyDescent="0.55000000000000004"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8"/>
      <c r="BN98" s="108"/>
      <c r="BO98" s="108"/>
      <c r="BP98" s="108"/>
      <c r="BQ98" s="108"/>
      <c r="BR98" s="108"/>
      <c r="BS98" s="108"/>
      <c r="BT98" s="108"/>
      <c r="BU98" s="108"/>
      <c r="BV98" s="108"/>
      <c r="BW98" s="108"/>
      <c r="BX98" s="108"/>
      <c r="BY98" s="108"/>
    </row>
    <row r="99" spans="7:77" x14ac:dyDescent="0.55000000000000004"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</row>
    <row r="100" spans="7:77" x14ac:dyDescent="0.55000000000000004"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8"/>
      <c r="BV100" s="108"/>
      <c r="BW100" s="108"/>
      <c r="BX100" s="108"/>
      <c r="BY100" s="108"/>
    </row>
    <row r="101" spans="7:77" x14ac:dyDescent="0.55000000000000004"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108"/>
      <c r="BE101" s="108"/>
      <c r="BF101" s="108"/>
      <c r="BG101" s="108"/>
      <c r="BH101" s="108"/>
      <c r="BI101" s="108"/>
      <c r="BJ101" s="108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8"/>
      <c r="BV101" s="108"/>
      <c r="BW101" s="108"/>
      <c r="BX101" s="108"/>
      <c r="BY101" s="108"/>
    </row>
    <row r="102" spans="7:77" x14ac:dyDescent="0.55000000000000004"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108"/>
      <c r="BT102" s="108"/>
      <c r="BU102" s="108"/>
      <c r="BV102" s="108"/>
      <c r="BW102" s="108"/>
      <c r="BX102" s="108"/>
      <c r="BY102" s="108"/>
    </row>
    <row r="103" spans="7:77" x14ac:dyDescent="0.55000000000000004"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</row>
    <row r="104" spans="7:77" x14ac:dyDescent="0.55000000000000004"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</row>
    <row r="105" spans="7:77" x14ac:dyDescent="0.55000000000000004"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8"/>
    </row>
    <row r="106" spans="7:77" x14ac:dyDescent="0.55000000000000004"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</row>
    <row r="107" spans="7:77" x14ac:dyDescent="0.55000000000000004"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8"/>
    </row>
    <row r="108" spans="7:77" x14ac:dyDescent="0.55000000000000004"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8"/>
    </row>
    <row r="109" spans="7:77" x14ac:dyDescent="0.55000000000000004"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8"/>
    </row>
    <row r="110" spans="7:77" x14ac:dyDescent="0.55000000000000004"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8"/>
      <c r="BN110" s="108"/>
      <c r="BO110" s="108"/>
      <c r="BP110" s="108"/>
      <c r="BQ110" s="108"/>
      <c r="BR110" s="108"/>
      <c r="BS110" s="108"/>
      <c r="BT110" s="108"/>
      <c r="BU110" s="108"/>
      <c r="BV110" s="108"/>
      <c r="BW110" s="108"/>
      <c r="BX110" s="108"/>
      <c r="BY110" s="108"/>
    </row>
    <row r="111" spans="7:77" x14ac:dyDescent="0.55000000000000004"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8"/>
      <c r="BN111" s="108"/>
      <c r="BO111" s="108"/>
      <c r="BP111" s="108"/>
      <c r="BQ111" s="108"/>
      <c r="BR111" s="108"/>
      <c r="BS111" s="108"/>
      <c r="BT111" s="108"/>
      <c r="BU111" s="108"/>
      <c r="BV111" s="108"/>
      <c r="BW111" s="108"/>
      <c r="BX111" s="108"/>
      <c r="BY111" s="108"/>
    </row>
    <row r="112" spans="7:77" x14ac:dyDescent="0.55000000000000004"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8"/>
      <c r="BN112" s="108"/>
      <c r="BO112" s="108"/>
      <c r="BP112" s="108"/>
      <c r="BQ112" s="108"/>
      <c r="BR112" s="108"/>
      <c r="BS112" s="108"/>
      <c r="BT112" s="108"/>
      <c r="BU112" s="108"/>
      <c r="BV112" s="108"/>
      <c r="BW112" s="108"/>
      <c r="BX112" s="108"/>
      <c r="BY112" s="108"/>
    </row>
    <row r="113" spans="7:77" x14ac:dyDescent="0.55000000000000004"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8"/>
      <c r="BN113" s="108"/>
      <c r="BO113" s="108"/>
      <c r="BP113" s="108"/>
      <c r="BQ113" s="108"/>
      <c r="BR113" s="108"/>
      <c r="BS113" s="108"/>
      <c r="BT113" s="108"/>
      <c r="BU113" s="108"/>
      <c r="BV113" s="108"/>
      <c r="BW113" s="108"/>
      <c r="BX113" s="108"/>
      <c r="BY113" s="108"/>
    </row>
  </sheetData>
  <sheetProtection algorithmName="SHA-512" hashValue="NWiFWqPhhy8+SGsP1YwYbBLJuVR/khQwq1Xtsn5DkvCnD3o3glPPkgDezidkSwOJz5+0TLfqHDN4yolT6jQKGQ==" saltValue="Gj6bgq6HdCN3HOyexBddUQ==" spinCount="100000" sheet="1" objects="1" scenarios="1"/>
  <mergeCells count="4">
    <mergeCell ref="A4:B4"/>
    <mergeCell ref="C60:D60"/>
    <mergeCell ref="C62:D62"/>
    <mergeCell ref="C64:D64"/>
  </mergeCells>
  <dataValidations count="2">
    <dataValidation showInputMessage="1" showErrorMessage="1" sqref="A6:A45 B6:B9" xr:uid="{00000000-0002-0000-0500-000000000000}"/>
    <dataValidation type="decimal" operator="greaterThanOrEqual" allowBlank="1" showInputMessage="1" showErrorMessage="1" sqref="B63 I37:I43" xr:uid="{2CC1BEFF-6DA0-412C-B7EC-876B8C69481D}">
      <formula1>1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79"/>
  <sheetViews>
    <sheetView topLeftCell="A62" zoomScaleNormal="100" workbookViewId="0">
      <selection activeCell="B64" sqref="B64"/>
    </sheetView>
  </sheetViews>
  <sheetFormatPr baseColWidth="10" defaultColWidth="11.578125" defaultRowHeight="14.4" x14ac:dyDescent="0.55000000000000004"/>
  <cols>
    <col min="1" max="1" width="18.83984375" style="46" customWidth="1"/>
    <col min="2" max="2" width="11.578125" style="46"/>
    <col min="3" max="3" width="14.15625" style="46" customWidth="1"/>
    <col min="4" max="4" width="11.578125" style="46"/>
    <col min="5" max="5" width="15.68359375" style="46" customWidth="1"/>
    <col min="6" max="6" width="15.26171875" style="46" customWidth="1"/>
    <col min="7" max="7" width="13.68359375" style="46" customWidth="1"/>
    <col min="8" max="9" width="11.578125" style="46"/>
    <col min="10" max="10" width="17.15625" style="46" customWidth="1"/>
    <col min="11" max="11" width="34" style="46" customWidth="1"/>
    <col min="12" max="12" width="29.578125" style="46" customWidth="1"/>
    <col min="13" max="13" width="25.41796875" style="46" customWidth="1"/>
    <col min="14" max="14" width="15.578125" style="46" customWidth="1"/>
    <col min="15" max="16384" width="11.578125" style="46"/>
  </cols>
  <sheetData>
    <row r="1" spans="1:20" ht="18.3" x14ac:dyDescent="0.7">
      <c r="A1" s="106" t="s">
        <v>58</v>
      </c>
      <c r="B1" s="107"/>
      <c r="C1" s="107"/>
      <c r="D1" s="107"/>
      <c r="E1" s="107"/>
      <c r="F1" s="107"/>
      <c r="G1" s="107"/>
      <c r="H1" s="107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0" x14ac:dyDescent="0.55000000000000004">
      <c r="A2" s="109"/>
      <c r="B2" s="109"/>
      <c r="C2" s="175"/>
      <c r="D2" s="175"/>
      <c r="E2" s="175"/>
      <c r="F2" s="175"/>
      <c r="G2" s="175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x14ac:dyDescent="0.55000000000000004">
      <c r="A3" s="109"/>
      <c r="B3" s="109"/>
      <c r="C3" s="109" t="s">
        <v>0</v>
      </c>
      <c r="D3" s="110" t="s">
        <v>1</v>
      </c>
      <c r="E3" s="109" t="s">
        <v>2</v>
      </c>
      <c r="F3" s="109" t="s">
        <v>21</v>
      </c>
      <c r="G3" s="109" t="s">
        <v>3</v>
      </c>
      <c r="H3" s="109" t="s">
        <v>4</v>
      </c>
      <c r="I3" s="109" t="s">
        <v>134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</row>
    <row r="4" spans="1:20" x14ac:dyDescent="0.55000000000000004">
      <c r="A4" s="175" t="s">
        <v>135</v>
      </c>
      <c r="B4" s="175"/>
      <c r="C4" s="109">
        <f>EINGABEN!$D$46</f>
        <v>10</v>
      </c>
      <c r="D4" s="109">
        <f>IF(MIN(A6:A45)&lt;1,0,ROUND(SUM(D6:D45),12))</f>
        <v>18.372203874333</v>
      </c>
      <c r="E4" s="109">
        <f>IF(MIN(B6:B45)&lt;=0,0,SUM(E6:E45))</f>
        <v>36.744157155005254</v>
      </c>
      <c r="F4" s="108" t="s">
        <v>22</v>
      </c>
      <c r="G4" s="109">
        <f>IF(MIN(B6:B45)&lt;=0,0,SUM(G6:G45))</f>
        <v>78.147547102888183</v>
      </c>
      <c r="H4" s="109">
        <f>IF(MIN(A6:A45)&lt;1,0,ROUND(SUM(H6:H45),12))</f>
        <v>39.074033504722998</v>
      </c>
      <c r="I4" s="109">
        <f>IF(MIN(B6:B45)&lt;=0,0,SUM(I6:I45))</f>
        <v>156.294054455154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</row>
    <row r="5" spans="1:20" x14ac:dyDescent="0.55000000000000004">
      <c r="A5" s="109" t="s">
        <v>8</v>
      </c>
      <c r="B5" s="109" t="s">
        <v>9</v>
      </c>
      <c r="C5" s="109" t="s">
        <v>38</v>
      </c>
      <c r="D5" s="109" t="s">
        <v>5</v>
      </c>
      <c r="E5" s="109" t="s">
        <v>6</v>
      </c>
      <c r="F5" s="109" t="s">
        <v>23</v>
      </c>
      <c r="G5" s="109" t="s">
        <v>10</v>
      </c>
      <c r="H5" s="109" t="s">
        <v>7</v>
      </c>
      <c r="I5" s="110" t="s">
        <v>18</v>
      </c>
      <c r="J5" s="108" t="s">
        <v>113</v>
      </c>
      <c r="K5" s="108" t="s">
        <v>111</v>
      </c>
      <c r="L5" s="108" t="s">
        <v>112</v>
      </c>
      <c r="M5" s="108" t="s">
        <v>147</v>
      </c>
      <c r="N5" s="108"/>
      <c r="O5" s="108"/>
      <c r="P5" s="108"/>
      <c r="Q5" s="108"/>
      <c r="R5" s="108"/>
      <c r="S5" s="108"/>
      <c r="T5" s="108"/>
    </row>
    <row r="6" spans="1:20" x14ac:dyDescent="0.55000000000000004">
      <c r="A6" s="109">
        <f>EINGABEN!B6</f>
        <v>8</v>
      </c>
      <c r="B6" s="109">
        <f>EINGABEN!E6</f>
        <v>64</v>
      </c>
      <c r="C6" s="109"/>
      <c r="D6" s="109">
        <f>(LN(A6+0.001))</f>
        <v>2.079566533867987</v>
      </c>
      <c r="E6" s="109">
        <f>((LN(B6+0.000000001)))</f>
        <v>4.1588830833752972</v>
      </c>
      <c r="F6" s="108">
        <f>LN(C52*A6^C54)</f>
        <v>4.1588552094902127</v>
      </c>
      <c r="G6" s="109">
        <f t="shared" ref="G6:G45" si="0">(D6*E6)</f>
        <v>8.6486740784569722</v>
      </c>
      <c r="H6" s="109">
        <f t="shared" ref="H6:I45" si="1">(D6)^2</f>
        <v>4.3245969687837134</v>
      </c>
      <c r="I6" s="109">
        <f t="shared" si="1"/>
        <v>17.296308501185219</v>
      </c>
      <c r="J6" s="108">
        <f>IF(EINGABEN!C6="","",EINGABEN!C6)</f>
        <v>8</v>
      </c>
      <c r="K6" s="108">
        <f>IF(J6="","",B6)</f>
        <v>64</v>
      </c>
      <c r="L6" s="108">
        <f>IF(J6="","",($C$52*J6^$C$54))</f>
        <v>63.998216097216861</v>
      </c>
      <c r="M6" s="111">
        <f>IF(K6="","",ABS(K6-L6)^1)</f>
        <v>1.7839027831385579E-3</v>
      </c>
      <c r="N6" s="108"/>
      <c r="O6" s="108"/>
      <c r="P6" s="108"/>
      <c r="Q6" s="108"/>
      <c r="R6" s="108"/>
      <c r="S6" s="108"/>
      <c r="T6" s="108"/>
    </row>
    <row r="7" spans="1:20" x14ac:dyDescent="0.55000000000000004">
      <c r="A7" s="109">
        <f>EINGABEN!B7</f>
        <v>7</v>
      </c>
      <c r="B7" s="109">
        <f>EINGABEN!E7</f>
        <v>49</v>
      </c>
      <c r="C7" s="109"/>
      <c r="D7" s="109">
        <f t="shared" ref="D7:D45" si="2">(LN(A7+0.00000001))</f>
        <v>1.9459101504838847</v>
      </c>
      <c r="E7" s="109">
        <f t="shared" ref="E7:E45" si="3">((LN(B7+0.000000001)))</f>
        <v>3.8918202981310346</v>
      </c>
      <c r="F7" s="108">
        <f>LN(C52*A7^C54)</f>
        <v>3.8917938930864868</v>
      </c>
      <c r="G7" s="109">
        <f t="shared" si="0"/>
        <v>7.5731326219923982</v>
      </c>
      <c r="H7" s="109">
        <f t="shared" si="1"/>
        <v>3.7865663137562149</v>
      </c>
      <c r="I7" s="109">
        <f t="shared" si="1"/>
        <v>15.146265232944735</v>
      </c>
      <c r="J7" s="108">
        <f>IF(EINGABEN!C7="","",EINGABEN!C7)</f>
        <v>7</v>
      </c>
      <c r="K7" s="108">
        <f t="shared" ref="K7:K45" si="4">IF(J7="","",B7)</f>
        <v>49</v>
      </c>
      <c r="L7" s="108">
        <f t="shared" ref="L7:L45" si="5">IF(J7="","",($C$52*J7^$C$54))</f>
        <v>48.998706170899013</v>
      </c>
      <c r="M7" s="111">
        <f t="shared" ref="M7:M45" si="6">IF(K7="","",ABS(K7-L7)^1)</f>
        <v>1.2938291009874092E-3</v>
      </c>
      <c r="N7" s="108"/>
      <c r="O7" s="108"/>
      <c r="P7" s="108"/>
      <c r="Q7" s="108"/>
      <c r="R7" s="108"/>
      <c r="S7" s="108"/>
      <c r="T7" s="108"/>
    </row>
    <row r="8" spans="1:20" x14ac:dyDescent="0.55000000000000004">
      <c r="A8" s="109">
        <f>EINGABEN!B8</f>
        <v>4</v>
      </c>
      <c r="B8" s="109">
        <f>EINGABEN!E8</f>
        <v>16</v>
      </c>
      <c r="C8" s="109"/>
      <c r="D8" s="109">
        <f t="shared" si="2"/>
        <v>1.3862943636198906</v>
      </c>
      <c r="E8" s="109">
        <f t="shared" si="3"/>
        <v>2.7725887223022814</v>
      </c>
      <c r="F8" s="108">
        <f>LN(C52*A8^C54)</f>
        <v>2.7725684729893088</v>
      </c>
      <c r="G8" s="109">
        <f t="shared" si="0"/>
        <v>3.8436241183637265</v>
      </c>
      <c r="H8" s="109">
        <f t="shared" si="1"/>
        <v>1.9218120626042774</v>
      </c>
      <c r="I8" s="109">
        <f t="shared" si="1"/>
        <v>7.6872482230377974</v>
      </c>
      <c r="J8" s="108">
        <f>IF(EINGABEN!C8="","",EINGABEN!C8)</f>
        <v>4</v>
      </c>
      <c r="K8" s="108">
        <f t="shared" si="4"/>
        <v>16</v>
      </c>
      <c r="L8" s="108">
        <f t="shared" si="5"/>
        <v>15.999676015272675</v>
      </c>
      <c r="M8" s="111">
        <f t="shared" si="6"/>
        <v>3.2398472732531047E-4</v>
      </c>
      <c r="N8" s="108"/>
      <c r="O8" s="108"/>
      <c r="P8" s="108"/>
      <c r="Q8" s="108"/>
      <c r="R8" s="108"/>
      <c r="S8" s="108"/>
      <c r="T8" s="108"/>
    </row>
    <row r="9" spans="1:20" x14ac:dyDescent="0.55000000000000004">
      <c r="A9" s="109">
        <f>EINGABEN!B9</f>
        <v>2.5</v>
      </c>
      <c r="B9" s="109">
        <f>EINGABEN!E9</f>
        <v>6.25</v>
      </c>
      <c r="C9" s="109"/>
      <c r="D9" s="109">
        <f t="shared" si="2"/>
        <v>0.91629073587415499</v>
      </c>
      <c r="E9" s="109">
        <f t="shared" si="3"/>
        <v>1.8325814639083102</v>
      </c>
      <c r="F9" s="108">
        <f>LN(C52*A9^C54)</f>
        <v>1.8325663845377593</v>
      </c>
      <c r="G9" s="109">
        <f t="shared" si="0"/>
        <v>1.6791774181138819</v>
      </c>
      <c r="H9" s="109">
        <f t="shared" si="1"/>
        <v>0.83958871264880042</v>
      </c>
      <c r="I9" s="109">
        <f t="shared" si="1"/>
        <v>3.3583548218603254</v>
      </c>
      <c r="J9" s="108">
        <f>IF(EINGABEN!C9="","",EINGABEN!C9)</f>
        <v>2.5</v>
      </c>
      <c r="K9" s="108">
        <f t="shared" si="4"/>
        <v>6.25</v>
      </c>
      <c r="L9" s="108">
        <f t="shared" si="5"/>
        <v>6.2499057556446251</v>
      </c>
      <c r="M9" s="111">
        <f t="shared" si="6"/>
        <v>9.4244355374861755E-5</v>
      </c>
      <c r="N9" s="108"/>
      <c r="O9" s="108"/>
      <c r="P9" s="108"/>
      <c r="Q9" s="108"/>
      <c r="R9" s="108"/>
      <c r="S9" s="108"/>
      <c r="T9" s="108"/>
    </row>
    <row r="10" spans="1:20" x14ac:dyDescent="0.55000000000000004">
      <c r="A10" s="109">
        <f>EINGABEN!B10</f>
        <v>4.5</v>
      </c>
      <c r="B10" s="111">
        <f>EINGABEN!E10</f>
        <v>20.25</v>
      </c>
      <c r="C10" s="109"/>
      <c r="D10" s="109">
        <f t="shared" si="2"/>
        <v>1.5040773989984964</v>
      </c>
      <c r="E10" s="109">
        <f t="shared" si="3"/>
        <v>3.0081547936019311</v>
      </c>
      <c r="F10" s="108">
        <f>LN(C52*A10^C54)</f>
        <v>3.0081332486886838</v>
      </c>
      <c r="G10" s="109">
        <f t="shared" si="0"/>
        <v>4.5244976377456512</v>
      </c>
      <c r="H10" s="109">
        <f t="shared" si="1"/>
        <v>2.2622488221780821</v>
      </c>
      <c r="I10" s="109">
        <f t="shared" si="1"/>
        <v>9.0489952622702763</v>
      </c>
      <c r="J10" s="108">
        <f>IF(EINGABEN!C10="","",EINGABEN!C10)</f>
        <v>4.5</v>
      </c>
      <c r="K10" s="108">
        <f t="shared" si="4"/>
        <v>20.25</v>
      </c>
      <c r="L10" s="108">
        <f t="shared" si="5"/>
        <v>20.249563721206545</v>
      </c>
      <c r="M10" s="111">
        <f t="shared" si="6"/>
        <v>4.3627879345464748E-4</v>
      </c>
      <c r="N10" s="108"/>
      <c r="O10" s="108"/>
      <c r="P10" s="108"/>
      <c r="Q10" s="108"/>
      <c r="R10" s="108"/>
      <c r="S10" s="108"/>
      <c r="T10" s="108"/>
    </row>
    <row r="11" spans="1:20" x14ac:dyDescent="0.55000000000000004">
      <c r="A11" s="109">
        <f>EINGABEN!B11</f>
        <v>10</v>
      </c>
      <c r="B11" s="111">
        <f>EINGABEN!E11</f>
        <v>100</v>
      </c>
      <c r="C11" s="109"/>
      <c r="D11" s="109">
        <f t="shared" si="2"/>
        <v>2.302585093994046</v>
      </c>
      <c r="E11" s="109">
        <f t="shared" si="3"/>
        <v>4.6051701859980918</v>
      </c>
      <c r="F11" s="108">
        <f>LN(C52*A11^C54)</f>
        <v>4.6051398575395686</v>
      </c>
      <c r="G11" s="109">
        <f t="shared" si="0"/>
        <v>10.603796225584995</v>
      </c>
      <c r="H11" s="109">
        <f t="shared" si="1"/>
        <v>5.3018981150835698</v>
      </c>
      <c r="I11" s="109">
        <f t="shared" si="1"/>
        <v>21.207592442005698</v>
      </c>
      <c r="J11" s="108">
        <f>IF(EINGABEN!C11="","",EINGABEN!C11)</f>
        <v>10</v>
      </c>
      <c r="K11" s="108">
        <f t="shared" si="4"/>
        <v>100</v>
      </c>
      <c r="L11" s="108">
        <f t="shared" si="5"/>
        <v>99.996967201137991</v>
      </c>
      <c r="M11" s="111">
        <f t="shared" si="6"/>
        <v>3.0327988620086899E-3</v>
      </c>
      <c r="N11" s="108"/>
      <c r="O11" s="108"/>
      <c r="P11" s="108"/>
      <c r="Q11" s="108"/>
      <c r="R11" s="108"/>
      <c r="S11" s="108"/>
      <c r="T11" s="108"/>
    </row>
    <row r="12" spans="1:20" x14ac:dyDescent="0.55000000000000004">
      <c r="A12" s="109">
        <f>EINGABEN!B12</f>
        <v>12</v>
      </c>
      <c r="B12" s="111">
        <f>EINGABEN!E12</f>
        <v>144</v>
      </c>
      <c r="C12" s="109"/>
      <c r="D12" s="109">
        <f t="shared" si="2"/>
        <v>2.4849066506213338</v>
      </c>
      <c r="E12" s="109">
        <f t="shared" si="3"/>
        <v>4.9698132995829454</v>
      </c>
      <c r="F12" s="108">
        <f>LN(C52*A12^C54)</f>
        <v>4.9697809655903527</v>
      </c>
      <c r="G12" s="109">
        <f t="shared" si="0"/>
        <v>12.349522120480016</v>
      </c>
      <c r="H12" s="109">
        <f t="shared" si="1"/>
        <v>6.1747610623021352</v>
      </c>
      <c r="I12" s="109">
        <f t="shared" si="1"/>
        <v>24.699044232711522</v>
      </c>
      <c r="J12" s="108">
        <f>IF(EINGABEN!C12="","",EINGABEN!C12)</f>
        <v>12</v>
      </c>
      <c r="K12" s="108">
        <f t="shared" si="4"/>
        <v>144</v>
      </c>
      <c r="L12" s="108">
        <f t="shared" si="5"/>
        <v>143.99534398134091</v>
      </c>
      <c r="M12" s="111">
        <f t="shared" si="6"/>
        <v>4.6560186590909325E-3</v>
      </c>
      <c r="N12" s="108"/>
      <c r="O12" s="108"/>
      <c r="P12" s="108"/>
      <c r="Q12" s="108"/>
      <c r="R12" s="108"/>
      <c r="S12" s="108"/>
      <c r="T12" s="108"/>
    </row>
    <row r="13" spans="1:20" ht="13.15" customHeight="1" x14ac:dyDescent="0.55000000000000004">
      <c r="A13" s="109">
        <f>EINGABEN!B13</f>
        <v>15</v>
      </c>
      <c r="B13" s="111">
        <f>EINGABEN!E13</f>
        <v>225</v>
      </c>
      <c r="C13" s="109"/>
      <c r="D13" s="109">
        <f t="shared" si="2"/>
        <v>2.7080502017688768</v>
      </c>
      <c r="E13" s="109">
        <f t="shared" si="3"/>
        <v>5.4161004022088646</v>
      </c>
      <c r="F13" s="108">
        <f>LN(C52*A13^C54)</f>
        <v>5.4160656136397076</v>
      </c>
      <c r="G13" s="109">
        <f t="shared" si="0"/>
        <v>14.667071787002211</v>
      </c>
      <c r="H13" s="109">
        <f t="shared" si="1"/>
        <v>7.3335358953004546</v>
      </c>
      <c r="I13" s="109">
        <f t="shared" si="1"/>
        <v>29.334143566807025</v>
      </c>
      <c r="J13" s="108">
        <f>IF(EINGABEN!C13="","",EINGABEN!C13)</f>
        <v>15</v>
      </c>
      <c r="K13" s="108">
        <f t="shared" si="4"/>
        <v>225</v>
      </c>
      <c r="L13" s="108">
        <f t="shared" si="5"/>
        <v>224.99217270909057</v>
      </c>
      <c r="M13" s="111">
        <f t="shared" si="6"/>
        <v>7.8272909094323495E-3</v>
      </c>
      <c r="N13" s="108"/>
      <c r="O13" s="108"/>
      <c r="P13" s="108"/>
      <c r="Q13" s="108"/>
      <c r="R13" s="108"/>
      <c r="S13" s="108"/>
      <c r="T13" s="108"/>
    </row>
    <row r="14" spans="1:20" x14ac:dyDescent="0.55000000000000004">
      <c r="A14" s="109">
        <f>EINGABEN!B14</f>
        <v>1.5</v>
      </c>
      <c r="B14" s="111">
        <f>EINGABEN!E14</f>
        <v>2.25</v>
      </c>
      <c r="C14" s="109"/>
      <c r="D14" s="109">
        <f t="shared" si="2"/>
        <v>0.40546511477483099</v>
      </c>
      <c r="E14" s="109">
        <f t="shared" si="3"/>
        <v>0.81093021666077325</v>
      </c>
      <c r="F14" s="108">
        <f>LN(C52*A14^C54)</f>
        <v>0.81092075608763958</v>
      </c>
      <c r="G14" s="109">
        <f t="shared" si="0"/>
        <v>0.32880391337273901</v>
      </c>
      <c r="H14" s="109">
        <f t="shared" si="1"/>
        <v>0.16440195929936688</v>
      </c>
      <c r="I14" s="109">
        <f t="shared" si="1"/>
        <v>0.65760781629348863</v>
      </c>
      <c r="J14" s="108">
        <f>IF(EINGABEN!C14="","",EINGABEN!C14)</f>
        <v>1.5</v>
      </c>
      <c r="K14" s="163">
        <f t="shared" si="4"/>
        <v>2.25</v>
      </c>
      <c r="L14" s="108">
        <f t="shared" si="5"/>
        <v>2.2499787148111299</v>
      </c>
      <c r="M14" s="111">
        <f t="shared" si="6"/>
        <v>2.1285188870123761E-5</v>
      </c>
      <c r="N14" s="108"/>
      <c r="O14" s="108"/>
      <c r="P14" s="108"/>
      <c r="Q14" s="108"/>
      <c r="R14" s="108"/>
      <c r="S14" s="108"/>
      <c r="T14" s="108"/>
    </row>
    <row r="15" spans="1:20" ht="14.7" thickBot="1" x14ac:dyDescent="0.6">
      <c r="A15" s="112">
        <f>EINGABEN!B15</f>
        <v>14</v>
      </c>
      <c r="B15" s="145">
        <f>EINGABEN!E15</f>
        <v>196</v>
      </c>
      <c r="C15" s="112"/>
      <c r="D15" s="112">
        <f t="shared" si="2"/>
        <v>2.6390573303295444</v>
      </c>
      <c r="E15" s="112">
        <f t="shared" si="3"/>
        <v>5.2781146592356194</v>
      </c>
      <c r="F15" s="113">
        <f>LN(C52*A15^C54)</f>
        <v>5.2780806295873912</v>
      </c>
      <c r="G15" s="109">
        <f t="shared" si="0"/>
        <v>13.929247181775587</v>
      </c>
      <c r="H15" s="109">
        <f t="shared" si="1"/>
        <v>6.9646235927661015</v>
      </c>
      <c r="I15" s="109">
        <f t="shared" si="1"/>
        <v>27.858494356037937</v>
      </c>
      <c r="J15" s="108">
        <f>IF(EINGABEN!C15="","",EINGABEN!C15)</f>
        <v>14</v>
      </c>
      <c r="K15" s="108">
        <f t="shared" si="4"/>
        <v>196</v>
      </c>
      <c r="L15" s="108">
        <f t="shared" si="5"/>
        <v>195.99333030343163</v>
      </c>
      <c r="M15" s="111">
        <f t="shared" si="6"/>
        <v>6.6696965683661347E-3</v>
      </c>
      <c r="N15" s="108"/>
      <c r="O15" s="108"/>
      <c r="P15" s="108"/>
      <c r="Q15" s="108"/>
      <c r="R15" s="108"/>
      <c r="S15" s="108"/>
      <c r="T15" s="108"/>
    </row>
    <row r="16" spans="1:20" ht="14.7" thickTop="1" x14ac:dyDescent="0.55000000000000004">
      <c r="A16" s="114">
        <f>EINGABEN!B16</f>
        <v>1</v>
      </c>
      <c r="B16" s="147">
        <f>EINGABEN!E16</f>
        <v>1</v>
      </c>
      <c r="C16" s="115"/>
      <c r="D16" s="115">
        <f t="shared" si="2"/>
        <v>9.9999998892252911E-9</v>
      </c>
      <c r="E16" s="115">
        <f t="shared" si="3"/>
        <v>1.0000000822403709E-9</v>
      </c>
      <c r="F16" s="164">
        <f>LN(C52*A16^C54)</f>
        <v>-5.0000125000744233E-6</v>
      </c>
      <c r="G16" s="109">
        <f t="shared" si="0"/>
        <v>1.000000071162899E-17</v>
      </c>
      <c r="H16" s="109">
        <f t="shared" si="1"/>
        <v>9.9999997784505839E-17</v>
      </c>
      <c r="I16" s="109">
        <f t="shared" si="1"/>
        <v>1.0000001644807486E-18</v>
      </c>
      <c r="J16" s="108" t="str">
        <f>IF(EINGABEN!C16="","",EINGABEN!C16)</f>
        <v/>
      </c>
      <c r="K16" s="108" t="str">
        <f t="shared" si="4"/>
        <v/>
      </c>
      <c r="L16" s="108" t="str">
        <f t="shared" si="5"/>
        <v/>
      </c>
      <c r="M16" s="111" t="str">
        <f t="shared" si="6"/>
        <v/>
      </c>
      <c r="N16" s="108"/>
      <c r="O16" s="108"/>
      <c r="P16" s="108"/>
    </row>
    <row r="17" spans="1:16" x14ac:dyDescent="0.55000000000000004">
      <c r="A17" s="117">
        <f>EINGABEN!B17</f>
        <v>1</v>
      </c>
      <c r="B17" s="45">
        <f>EINGABEN!E17</f>
        <v>1</v>
      </c>
      <c r="C17" s="44"/>
      <c r="D17" s="44">
        <f t="shared" si="2"/>
        <v>9.9999998892252911E-9</v>
      </c>
      <c r="E17" s="44">
        <f t="shared" si="3"/>
        <v>1.0000000822403709E-9</v>
      </c>
      <c r="F17" s="165">
        <f>LN(C52*A17^C54)</f>
        <v>-5.0000125000744233E-6</v>
      </c>
      <c r="G17" s="109">
        <f t="shared" si="0"/>
        <v>1.000000071162899E-17</v>
      </c>
      <c r="H17" s="109">
        <f t="shared" si="1"/>
        <v>9.9999997784505839E-17</v>
      </c>
      <c r="I17" s="109">
        <f t="shared" si="1"/>
        <v>1.0000001644807486E-18</v>
      </c>
      <c r="J17" s="108" t="str">
        <f>IF(EINGABEN!C17="","",EINGABEN!C17)</f>
        <v/>
      </c>
      <c r="K17" s="108" t="str">
        <f t="shared" si="4"/>
        <v/>
      </c>
      <c r="L17" s="108" t="str">
        <f t="shared" si="5"/>
        <v/>
      </c>
      <c r="M17" s="111" t="str">
        <f t="shared" si="6"/>
        <v/>
      </c>
      <c r="N17" s="108"/>
      <c r="O17" s="108"/>
      <c r="P17" s="108"/>
    </row>
    <row r="18" spans="1:16" x14ac:dyDescent="0.55000000000000004">
      <c r="A18" s="117">
        <f>EINGABEN!B18</f>
        <v>1</v>
      </c>
      <c r="B18" s="45">
        <f>EINGABEN!E18</f>
        <v>1</v>
      </c>
      <c r="C18" s="44"/>
      <c r="D18" s="44">
        <f t="shared" si="2"/>
        <v>9.9999998892252911E-9</v>
      </c>
      <c r="E18" s="44">
        <f t="shared" si="3"/>
        <v>1.0000000822403709E-9</v>
      </c>
      <c r="F18" s="165">
        <f>LN(C52*A18^C54)</f>
        <v>-5.0000125000744233E-6</v>
      </c>
      <c r="G18" s="109">
        <f t="shared" si="0"/>
        <v>1.000000071162899E-17</v>
      </c>
      <c r="H18" s="109">
        <f t="shared" si="1"/>
        <v>9.9999997784505839E-17</v>
      </c>
      <c r="I18" s="109">
        <f t="shared" si="1"/>
        <v>1.0000001644807486E-18</v>
      </c>
      <c r="J18" s="108" t="str">
        <f>IF(EINGABEN!C18="","",EINGABEN!C18)</f>
        <v/>
      </c>
      <c r="K18" s="108" t="str">
        <f t="shared" si="4"/>
        <v/>
      </c>
      <c r="L18" s="108" t="str">
        <f t="shared" si="5"/>
        <v/>
      </c>
      <c r="M18" s="111" t="str">
        <f t="shared" si="6"/>
        <v/>
      </c>
      <c r="N18" s="108"/>
      <c r="O18" s="108"/>
      <c r="P18" s="108"/>
    </row>
    <row r="19" spans="1:16" x14ac:dyDescent="0.55000000000000004">
      <c r="A19" s="117">
        <f>EINGABEN!B19</f>
        <v>1</v>
      </c>
      <c r="B19" s="45">
        <f>EINGABEN!E19</f>
        <v>1</v>
      </c>
      <c r="C19" s="44"/>
      <c r="D19" s="44">
        <f t="shared" si="2"/>
        <v>9.9999998892252911E-9</v>
      </c>
      <c r="E19" s="44">
        <f t="shared" si="3"/>
        <v>1.0000000822403709E-9</v>
      </c>
      <c r="F19" s="165">
        <f>LN(C52*A19^C54)</f>
        <v>-5.0000125000744233E-6</v>
      </c>
      <c r="G19" s="109">
        <f t="shared" si="0"/>
        <v>1.000000071162899E-17</v>
      </c>
      <c r="H19" s="109">
        <f t="shared" si="1"/>
        <v>9.9999997784505839E-17</v>
      </c>
      <c r="I19" s="109">
        <f t="shared" si="1"/>
        <v>1.0000001644807486E-18</v>
      </c>
      <c r="J19" s="108" t="str">
        <f>IF(EINGABEN!C19="","",EINGABEN!C19)</f>
        <v/>
      </c>
      <c r="K19" s="108" t="str">
        <f t="shared" si="4"/>
        <v/>
      </c>
      <c r="L19" s="108" t="str">
        <f t="shared" si="5"/>
        <v/>
      </c>
      <c r="M19" s="111" t="str">
        <f t="shared" si="6"/>
        <v/>
      </c>
      <c r="N19" s="108"/>
      <c r="O19" s="108"/>
      <c r="P19" s="108"/>
    </row>
    <row r="20" spans="1:16" x14ac:dyDescent="0.55000000000000004">
      <c r="A20" s="117">
        <f>EINGABEN!B20</f>
        <v>1</v>
      </c>
      <c r="B20" s="45">
        <f>EINGABEN!E20</f>
        <v>1</v>
      </c>
      <c r="C20" s="44"/>
      <c r="D20" s="44">
        <f t="shared" si="2"/>
        <v>9.9999998892252911E-9</v>
      </c>
      <c r="E20" s="44">
        <f t="shared" si="3"/>
        <v>1.0000000822403709E-9</v>
      </c>
      <c r="F20" s="165">
        <f>LN(C52*A20^C54)</f>
        <v>-5.0000125000744233E-6</v>
      </c>
      <c r="G20" s="109">
        <f t="shared" si="0"/>
        <v>1.000000071162899E-17</v>
      </c>
      <c r="H20" s="109">
        <f t="shared" si="1"/>
        <v>9.9999997784505839E-17</v>
      </c>
      <c r="I20" s="109">
        <f t="shared" si="1"/>
        <v>1.0000001644807486E-18</v>
      </c>
      <c r="J20" s="108" t="str">
        <f>IF(EINGABEN!C20="","",EINGABEN!C20)</f>
        <v/>
      </c>
      <c r="K20" s="108" t="str">
        <f t="shared" si="4"/>
        <v/>
      </c>
      <c r="L20" s="108" t="str">
        <f t="shared" si="5"/>
        <v/>
      </c>
      <c r="M20" s="111" t="str">
        <f t="shared" si="6"/>
        <v/>
      </c>
      <c r="N20" s="108"/>
      <c r="O20" s="108"/>
      <c r="P20" s="108"/>
    </row>
    <row r="21" spans="1:16" x14ac:dyDescent="0.55000000000000004">
      <c r="A21" s="117">
        <f>EINGABEN!B21</f>
        <v>1</v>
      </c>
      <c r="B21" s="45">
        <f>EINGABEN!E21</f>
        <v>1</v>
      </c>
      <c r="C21" s="44"/>
      <c r="D21" s="44">
        <f t="shared" si="2"/>
        <v>9.9999998892252911E-9</v>
      </c>
      <c r="E21" s="44">
        <f t="shared" si="3"/>
        <v>1.0000000822403709E-9</v>
      </c>
      <c r="F21" s="165">
        <f>LN(C52*A21^C54)</f>
        <v>-5.0000125000744233E-6</v>
      </c>
      <c r="G21" s="109">
        <f t="shared" si="0"/>
        <v>1.000000071162899E-17</v>
      </c>
      <c r="H21" s="109">
        <f t="shared" si="1"/>
        <v>9.9999997784505839E-17</v>
      </c>
      <c r="I21" s="109">
        <f t="shared" si="1"/>
        <v>1.0000001644807486E-18</v>
      </c>
      <c r="J21" s="108" t="str">
        <f>IF(EINGABEN!C21="","",EINGABEN!C21)</f>
        <v/>
      </c>
      <c r="K21" s="108" t="str">
        <f t="shared" si="4"/>
        <v/>
      </c>
      <c r="L21" s="108" t="str">
        <f t="shared" si="5"/>
        <v/>
      </c>
      <c r="M21" s="111" t="str">
        <f t="shared" si="6"/>
        <v/>
      </c>
      <c r="N21" s="108"/>
      <c r="O21" s="108"/>
      <c r="P21" s="108"/>
    </row>
    <row r="22" spans="1:16" x14ac:dyDescent="0.55000000000000004">
      <c r="A22" s="117">
        <f>EINGABEN!B22</f>
        <v>1</v>
      </c>
      <c r="B22" s="45">
        <f>EINGABEN!E22</f>
        <v>1</v>
      </c>
      <c r="C22" s="44"/>
      <c r="D22" s="44">
        <f t="shared" si="2"/>
        <v>9.9999998892252911E-9</v>
      </c>
      <c r="E22" s="44">
        <f t="shared" si="3"/>
        <v>1.0000000822403709E-9</v>
      </c>
      <c r="F22" s="165">
        <f>LN(C52*A22^C54)</f>
        <v>-5.0000125000744233E-6</v>
      </c>
      <c r="G22" s="109">
        <f t="shared" si="0"/>
        <v>1.000000071162899E-17</v>
      </c>
      <c r="H22" s="109">
        <f t="shared" si="1"/>
        <v>9.9999997784505839E-17</v>
      </c>
      <c r="I22" s="109">
        <f t="shared" si="1"/>
        <v>1.0000001644807486E-18</v>
      </c>
      <c r="J22" s="108" t="str">
        <f>IF(EINGABEN!C22="","",EINGABEN!C22)</f>
        <v/>
      </c>
      <c r="K22" s="108" t="str">
        <f t="shared" si="4"/>
        <v/>
      </c>
      <c r="L22" s="108" t="str">
        <f t="shared" si="5"/>
        <v/>
      </c>
      <c r="M22" s="111" t="str">
        <f t="shared" si="6"/>
        <v/>
      </c>
      <c r="N22" s="108"/>
      <c r="O22" s="108"/>
      <c r="P22" s="108"/>
    </row>
    <row r="23" spans="1:16" x14ac:dyDescent="0.55000000000000004">
      <c r="A23" s="117">
        <f>EINGABEN!B23</f>
        <v>1</v>
      </c>
      <c r="B23" s="45">
        <f>EINGABEN!E23</f>
        <v>1</v>
      </c>
      <c r="C23" s="44"/>
      <c r="D23" s="44">
        <f t="shared" si="2"/>
        <v>9.9999998892252911E-9</v>
      </c>
      <c r="E23" s="44">
        <f t="shared" si="3"/>
        <v>1.0000000822403709E-9</v>
      </c>
      <c r="F23" s="165">
        <f>LN(C52*A23^C54)</f>
        <v>-5.0000125000744233E-6</v>
      </c>
      <c r="G23" s="109">
        <f t="shared" si="0"/>
        <v>1.000000071162899E-17</v>
      </c>
      <c r="H23" s="109">
        <f t="shared" si="1"/>
        <v>9.9999997784505839E-17</v>
      </c>
      <c r="I23" s="109">
        <f t="shared" si="1"/>
        <v>1.0000001644807486E-18</v>
      </c>
      <c r="J23" s="108" t="str">
        <f>IF(EINGABEN!C23="","",EINGABEN!C23)</f>
        <v/>
      </c>
      <c r="K23" s="108" t="str">
        <f t="shared" si="4"/>
        <v/>
      </c>
      <c r="L23" s="108" t="str">
        <f t="shared" si="5"/>
        <v/>
      </c>
      <c r="M23" s="111" t="str">
        <f t="shared" si="6"/>
        <v/>
      </c>
      <c r="N23" s="108"/>
      <c r="O23" s="108"/>
      <c r="P23" s="108"/>
    </row>
    <row r="24" spans="1:16" x14ac:dyDescent="0.55000000000000004">
      <c r="A24" s="117">
        <f>EINGABEN!B24</f>
        <v>1</v>
      </c>
      <c r="B24" s="45">
        <f>EINGABEN!E24</f>
        <v>1</v>
      </c>
      <c r="C24" s="44"/>
      <c r="D24" s="44">
        <f t="shared" si="2"/>
        <v>9.9999998892252911E-9</v>
      </c>
      <c r="E24" s="44">
        <f t="shared" si="3"/>
        <v>1.0000000822403709E-9</v>
      </c>
      <c r="F24" s="165">
        <f>LN(C52*A24^C54)</f>
        <v>-5.0000125000744233E-6</v>
      </c>
      <c r="G24" s="109">
        <f t="shared" si="0"/>
        <v>1.000000071162899E-17</v>
      </c>
      <c r="H24" s="109">
        <f t="shared" si="1"/>
        <v>9.9999997784505839E-17</v>
      </c>
      <c r="I24" s="109">
        <f t="shared" si="1"/>
        <v>1.0000001644807486E-18</v>
      </c>
      <c r="J24" s="108" t="str">
        <f>IF(EINGABEN!C24="","",EINGABEN!C24)</f>
        <v/>
      </c>
      <c r="K24" s="108" t="str">
        <f t="shared" si="4"/>
        <v/>
      </c>
      <c r="L24" s="108" t="str">
        <f t="shared" si="5"/>
        <v/>
      </c>
      <c r="M24" s="111" t="str">
        <f t="shared" si="6"/>
        <v/>
      </c>
      <c r="N24" s="108"/>
      <c r="O24" s="108"/>
      <c r="P24" s="108"/>
    </row>
    <row r="25" spans="1:16" x14ac:dyDescent="0.55000000000000004">
      <c r="A25" s="117">
        <f>EINGABEN!B25</f>
        <v>1</v>
      </c>
      <c r="B25" s="45">
        <f>EINGABEN!E25</f>
        <v>1</v>
      </c>
      <c r="C25" s="44"/>
      <c r="D25" s="44">
        <f t="shared" si="2"/>
        <v>9.9999998892252911E-9</v>
      </c>
      <c r="E25" s="44">
        <f t="shared" si="3"/>
        <v>1.0000000822403709E-9</v>
      </c>
      <c r="F25" s="165">
        <f>LN(C52*A25^C54)</f>
        <v>-5.0000125000744233E-6</v>
      </c>
      <c r="G25" s="109">
        <f t="shared" si="0"/>
        <v>1.000000071162899E-17</v>
      </c>
      <c r="H25" s="109">
        <f t="shared" si="1"/>
        <v>9.9999997784505839E-17</v>
      </c>
      <c r="I25" s="109">
        <f t="shared" si="1"/>
        <v>1.0000001644807486E-18</v>
      </c>
      <c r="J25" s="108" t="str">
        <f>IF(EINGABEN!C25="","",EINGABEN!C25)</f>
        <v/>
      </c>
      <c r="K25" s="108" t="str">
        <f t="shared" si="4"/>
        <v/>
      </c>
      <c r="L25" s="108" t="str">
        <f t="shared" si="5"/>
        <v/>
      </c>
      <c r="M25" s="111" t="str">
        <f t="shared" si="6"/>
        <v/>
      </c>
      <c r="N25" s="108"/>
      <c r="O25" s="108"/>
      <c r="P25" s="108"/>
    </row>
    <row r="26" spans="1:16" x14ac:dyDescent="0.55000000000000004">
      <c r="A26" s="117">
        <f>EINGABEN!B26</f>
        <v>1</v>
      </c>
      <c r="B26" s="45">
        <f>EINGABEN!E26</f>
        <v>1</v>
      </c>
      <c r="C26" s="44"/>
      <c r="D26" s="44">
        <f t="shared" si="2"/>
        <v>9.9999998892252911E-9</v>
      </c>
      <c r="E26" s="44">
        <f t="shared" si="3"/>
        <v>1.0000000822403709E-9</v>
      </c>
      <c r="F26" s="165">
        <f>LN(C52*A26^C54)</f>
        <v>-5.0000125000744233E-6</v>
      </c>
      <c r="G26" s="109">
        <f t="shared" si="0"/>
        <v>1.000000071162899E-17</v>
      </c>
      <c r="H26" s="109">
        <f t="shared" si="1"/>
        <v>9.9999997784505839E-17</v>
      </c>
      <c r="I26" s="109">
        <f t="shared" si="1"/>
        <v>1.0000001644807486E-18</v>
      </c>
      <c r="J26" s="108" t="str">
        <f>IF(EINGABEN!C26="","",EINGABEN!C26)</f>
        <v/>
      </c>
      <c r="K26" s="108" t="str">
        <f t="shared" si="4"/>
        <v/>
      </c>
      <c r="L26" s="108" t="str">
        <f t="shared" si="5"/>
        <v/>
      </c>
      <c r="M26" s="111" t="str">
        <f t="shared" si="6"/>
        <v/>
      </c>
      <c r="N26" s="108"/>
      <c r="O26" s="108"/>
      <c r="P26" s="108"/>
    </row>
    <row r="27" spans="1:16" x14ac:dyDescent="0.55000000000000004">
      <c r="A27" s="117">
        <f>EINGABEN!B27</f>
        <v>1</v>
      </c>
      <c r="B27" s="45">
        <f>EINGABEN!E27</f>
        <v>1</v>
      </c>
      <c r="C27" s="44"/>
      <c r="D27" s="44">
        <f t="shared" si="2"/>
        <v>9.9999998892252911E-9</v>
      </c>
      <c r="E27" s="44">
        <f t="shared" si="3"/>
        <v>1.0000000822403709E-9</v>
      </c>
      <c r="F27" s="165">
        <f>LN(C52*A27^C54)</f>
        <v>-5.0000125000744233E-6</v>
      </c>
      <c r="G27" s="109">
        <f t="shared" si="0"/>
        <v>1.000000071162899E-17</v>
      </c>
      <c r="H27" s="109">
        <f t="shared" si="1"/>
        <v>9.9999997784505839E-17</v>
      </c>
      <c r="I27" s="109">
        <f t="shared" si="1"/>
        <v>1.0000001644807486E-18</v>
      </c>
      <c r="J27" s="108" t="str">
        <f>IF(EINGABEN!C27="","",EINGABEN!C27)</f>
        <v/>
      </c>
      <c r="K27" s="108" t="str">
        <f t="shared" si="4"/>
        <v/>
      </c>
      <c r="L27" s="108" t="str">
        <f t="shared" si="5"/>
        <v/>
      </c>
      <c r="M27" s="111" t="str">
        <f t="shared" si="6"/>
        <v/>
      </c>
      <c r="N27" s="108"/>
      <c r="O27" s="108"/>
      <c r="P27" s="108"/>
    </row>
    <row r="28" spans="1:16" x14ac:dyDescent="0.55000000000000004">
      <c r="A28" s="117">
        <f>EINGABEN!B28</f>
        <v>1</v>
      </c>
      <c r="B28" s="45">
        <f>EINGABEN!E28</f>
        <v>1</v>
      </c>
      <c r="C28" s="44"/>
      <c r="D28" s="44">
        <f t="shared" si="2"/>
        <v>9.9999998892252911E-9</v>
      </c>
      <c r="E28" s="44">
        <f t="shared" si="3"/>
        <v>1.0000000822403709E-9</v>
      </c>
      <c r="F28" s="165">
        <f>LN(C52*A28^C54)</f>
        <v>-5.0000125000744233E-6</v>
      </c>
      <c r="G28" s="109">
        <f t="shared" si="0"/>
        <v>1.000000071162899E-17</v>
      </c>
      <c r="H28" s="109">
        <f t="shared" si="1"/>
        <v>9.9999997784505839E-17</v>
      </c>
      <c r="I28" s="109">
        <f t="shared" si="1"/>
        <v>1.0000001644807486E-18</v>
      </c>
      <c r="J28" s="108" t="str">
        <f>IF(EINGABEN!C28="","",EINGABEN!C28)</f>
        <v/>
      </c>
      <c r="K28" s="108" t="str">
        <f t="shared" si="4"/>
        <v/>
      </c>
      <c r="L28" s="108" t="str">
        <f t="shared" si="5"/>
        <v/>
      </c>
      <c r="M28" s="111" t="str">
        <f t="shared" si="6"/>
        <v/>
      </c>
      <c r="N28" s="108"/>
      <c r="O28" s="108"/>
      <c r="P28" s="108"/>
    </row>
    <row r="29" spans="1:16" x14ac:dyDescent="0.55000000000000004">
      <c r="A29" s="117">
        <f>EINGABEN!B29</f>
        <v>1</v>
      </c>
      <c r="B29" s="45">
        <f>EINGABEN!E29</f>
        <v>1</v>
      </c>
      <c r="C29" s="44"/>
      <c r="D29" s="44">
        <f t="shared" si="2"/>
        <v>9.9999998892252911E-9</v>
      </c>
      <c r="E29" s="44">
        <f t="shared" si="3"/>
        <v>1.0000000822403709E-9</v>
      </c>
      <c r="F29" s="165">
        <f>LN(C52*A29^C54)</f>
        <v>-5.0000125000744233E-6</v>
      </c>
      <c r="G29" s="109">
        <f t="shared" si="0"/>
        <v>1.000000071162899E-17</v>
      </c>
      <c r="H29" s="109">
        <f t="shared" si="1"/>
        <v>9.9999997784505839E-17</v>
      </c>
      <c r="I29" s="109">
        <f t="shared" si="1"/>
        <v>1.0000001644807486E-18</v>
      </c>
      <c r="J29" s="108" t="str">
        <f>IF(EINGABEN!C29="","",EINGABEN!C29)</f>
        <v/>
      </c>
      <c r="K29" s="108" t="str">
        <f t="shared" si="4"/>
        <v/>
      </c>
      <c r="L29" s="108" t="str">
        <f t="shared" si="5"/>
        <v/>
      </c>
      <c r="M29" s="111" t="str">
        <f t="shared" si="6"/>
        <v/>
      </c>
      <c r="N29" s="108"/>
      <c r="O29" s="108"/>
      <c r="P29" s="108"/>
    </row>
    <row r="30" spans="1:16" x14ac:dyDescent="0.55000000000000004">
      <c r="A30" s="117">
        <f>EINGABEN!B30</f>
        <v>1</v>
      </c>
      <c r="B30" s="45">
        <f>EINGABEN!E30</f>
        <v>1</v>
      </c>
      <c r="C30" s="44"/>
      <c r="D30" s="44">
        <f t="shared" si="2"/>
        <v>9.9999998892252911E-9</v>
      </c>
      <c r="E30" s="44">
        <f t="shared" si="3"/>
        <v>1.0000000822403709E-9</v>
      </c>
      <c r="F30" s="165">
        <f>LN(C52*A30^C54)</f>
        <v>-5.0000125000744233E-6</v>
      </c>
      <c r="G30" s="109">
        <f t="shared" si="0"/>
        <v>1.000000071162899E-17</v>
      </c>
      <c r="H30" s="109">
        <f t="shared" si="1"/>
        <v>9.9999997784505839E-17</v>
      </c>
      <c r="I30" s="109">
        <f t="shared" si="1"/>
        <v>1.0000001644807486E-18</v>
      </c>
      <c r="J30" s="108" t="str">
        <f>IF(EINGABEN!C30="","",EINGABEN!C30)</f>
        <v/>
      </c>
      <c r="K30" s="108" t="str">
        <f t="shared" si="4"/>
        <v/>
      </c>
      <c r="L30" s="108" t="str">
        <f t="shared" si="5"/>
        <v/>
      </c>
      <c r="M30" s="111" t="str">
        <f t="shared" si="6"/>
        <v/>
      </c>
      <c r="N30" s="108"/>
      <c r="O30" s="108"/>
      <c r="P30" s="108"/>
    </row>
    <row r="31" spans="1:16" x14ac:dyDescent="0.55000000000000004">
      <c r="A31" s="117">
        <f>EINGABEN!B31</f>
        <v>1</v>
      </c>
      <c r="B31" s="45">
        <f>EINGABEN!E31</f>
        <v>1</v>
      </c>
      <c r="C31" s="44"/>
      <c r="D31" s="44">
        <f t="shared" si="2"/>
        <v>9.9999998892252911E-9</v>
      </c>
      <c r="E31" s="44">
        <f t="shared" si="3"/>
        <v>1.0000000822403709E-9</v>
      </c>
      <c r="F31" s="165">
        <f>LN(C52*A31^C54)</f>
        <v>-5.0000125000744233E-6</v>
      </c>
      <c r="G31" s="109">
        <f t="shared" si="0"/>
        <v>1.000000071162899E-17</v>
      </c>
      <c r="H31" s="109">
        <f t="shared" si="1"/>
        <v>9.9999997784505839E-17</v>
      </c>
      <c r="I31" s="109">
        <f t="shared" si="1"/>
        <v>1.0000001644807486E-18</v>
      </c>
      <c r="J31" s="108" t="str">
        <f>IF(EINGABEN!C31="","",EINGABEN!C31)</f>
        <v/>
      </c>
      <c r="K31" s="108" t="str">
        <f t="shared" si="4"/>
        <v/>
      </c>
      <c r="L31" s="108" t="str">
        <f t="shared" si="5"/>
        <v/>
      </c>
      <c r="M31" s="111" t="str">
        <f t="shared" si="6"/>
        <v/>
      </c>
      <c r="N31" s="108"/>
      <c r="O31" s="108"/>
      <c r="P31" s="108"/>
    </row>
    <row r="32" spans="1:16" x14ac:dyDescent="0.55000000000000004">
      <c r="A32" s="117">
        <f>EINGABEN!B32</f>
        <v>1</v>
      </c>
      <c r="B32" s="45">
        <f>EINGABEN!E32</f>
        <v>1</v>
      </c>
      <c r="C32" s="44"/>
      <c r="D32" s="44">
        <f t="shared" si="2"/>
        <v>9.9999998892252911E-9</v>
      </c>
      <c r="E32" s="44">
        <f t="shared" si="3"/>
        <v>1.0000000822403709E-9</v>
      </c>
      <c r="F32" s="165">
        <f>LN(C52*A32^C54)</f>
        <v>-5.0000125000744233E-6</v>
      </c>
      <c r="G32" s="109">
        <f t="shared" si="0"/>
        <v>1.000000071162899E-17</v>
      </c>
      <c r="H32" s="109">
        <f t="shared" si="1"/>
        <v>9.9999997784505839E-17</v>
      </c>
      <c r="I32" s="109">
        <f t="shared" si="1"/>
        <v>1.0000001644807486E-18</v>
      </c>
      <c r="J32" s="108" t="str">
        <f>IF(EINGABEN!C32="","",EINGABEN!C32)</f>
        <v/>
      </c>
      <c r="K32" s="108" t="str">
        <f t="shared" si="4"/>
        <v/>
      </c>
      <c r="L32" s="108" t="str">
        <f t="shared" si="5"/>
        <v/>
      </c>
      <c r="M32" s="111" t="str">
        <f t="shared" si="6"/>
        <v/>
      </c>
      <c r="N32" s="108"/>
      <c r="O32" s="108"/>
      <c r="P32" s="108"/>
    </row>
    <row r="33" spans="1:16" x14ac:dyDescent="0.55000000000000004">
      <c r="A33" s="117">
        <f>EINGABEN!B33</f>
        <v>1</v>
      </c>
      <c r="B33" s="45">
        <f>EINGABEN!E33</f>
        <v>1</v>
      </c>
      <c r="C33" s="44"/>
      <c r="D33" s="44">
        <f t="shared" si="2"/>
        <v>9.9999998892252911E-9</v>
      </c>
      <c r="E33" s="44">
        <f t="shared" si="3"/>
        <v>1.0000000822403709E-9</v>
      </c>
      <c r="F33" s="165">
        <f>LN(C52*A33^C54)</f>
        <v>-5.0000125000744233E-6</v>
      </c>
      <c r="G33" s="109">
        <f t="shared" si="0"/>
        <v>1.000000071162899E-17</v>
      </c>
      <c r="H33" s="109">
        <f t="shared" si="1"/>
        <v>9.9999997784505839E-17</v>
      </c>
      <c r="I33" s="109">
        <f t="shared" si="1"/>
        <v>1.0000001644807486E-18</v>
      </c>
      <c r="J33" s="108" t="str">
        <f>IF(EINGABEN!C33="","",EINGABEN!C33)</f>
        <v/>
      </c>
      <c r="K33" s="108" t="str">
        <f t="shared" si="4"/>
        <v/>
      </c>
      <c r="L33" s="108" t="str">
        <f t="shared" si="5"/>
        <v/>
      </c>
      <c r="M33" s="111" t="str">
        <f t="shared" si="6"/>
        <v/>
      </c>
      <c r="N33" s="108"/>
      <c r="O33" s="108"/>
      <c r="P33" s="108"/>
    </row>
    <row r="34" spans="1:16" x14ac:dyDescent="0.55000000000000004">
      <c r="A34" s="117">
        <f>EINGABEN!B34</f>
        <v>1</v>
      </c>
      <c r="B34" s="45">
        <f>EINGABEN!E34</f>
        <v>1</v>
      </c>
      <c r="C34" s="44"/>
      <c r="D34" s="44">
        <f t="shared" si="2"/>
        <v>9.9999998892252911E-9</v>
      </c>
      <c r="E34" s="44">
        <f t="shared" si="3"/>
        <v>1.0000000822403709E-9</v>
      </c>
      <c r="F34" s="165">
        <f>LN(C52*A34^C54)</f>
        <v>-5.0000125000744233E-6</v>
      </c>
      <c r="G34" s="109">
        <f t="shared" si="0"/>
        <v>1.000000071162899E-17</v>
      </c>
      <c r="H34" s="109">
        <f t="shared" si="1"/>
        <v>9.9999997784505839E-17</v>
      </c>
      <c r="I34" s="109">
        <f t="shared" si="1"/>
        <v>1.0000001644807486E-18</v>
      </c>
      <c r="J34" s="108" t="str">
        <f>IF(EINGABEN!C34="","",EINGABEN!C34)</f>
        <v/>
      </c>
      <c r="K34" s="108" t="str">
        <f t="shared" si="4"/>
        <v/>
      </c>
      <c r="L34" s="108" t="str">
        <f t="shared" si="5"/>
        <v/>
      </c>
      <c r="M34" s="111" t="str">
        <f t="shared" si="6"/>
        <v/>
      </c>
      <c r="N34" s="108"/>
      <c r="O34" s="108"/>
      <c r="P34" s="108"/>
    </row>
    <row r="35" spans="1:16" x14ac:dyDescent="0.55000000000000004">
      <c r="A35" s="117">
        <f>EINGABEN!B35</f>
        <v>1</v>
      </c>
      <c r="B35" s="45">
        <f>EINGABEN!E35</f>
        <v>1</v>
      </c>
      <c r="C35" s="44"/>
      <c r="D35" s="44">
        <f t="shared" si="2"/>
        <v>9.9999998892252911E-9</v>
      </c>
      <c r="E35" s="44">
        <f t="shared" si="3"/>
        <v>1.0000000822403709E-9</v>
      </c>
      <c r="F35" s="165">
        <f>LN(C52*A35^C54)</f>
        <v>-5.0000125000744233E-6</v>
      </c>
      <c r="G35" s="109">
        <f t="shared" si="0"/>
        <v>1.000000071162899E-17</v>
      </c>
      <c r="H35" s="109">
        <f t="shared" si="1"/>
        <v>9.9999997784505839E-17</v>
      </c>
      <c r="I35" s="109">
        <f t="shared" si="1"/>
        <v>1.0000001644807486E-18</v>
      </c>
      <c r="J35" s="108" t="str">
        <f>IF(EINGABEN!C35="","",EINGABEN!C35)</f>
        <v/>
      </c>
      <c r="K35" s="108" t="str">
        <f t="shared" si="4"/>
        <v/>
      </c>
      <c r="L35" s="108" t="str">
        <f t="shared" si="5"/>
        <v/>
      </c>
      <c r="M35" s="111" t="str">
        <f t="shared" si="6"/>
        <v/>
      </c>
      <c r="N35" s="108"/>
      <c r="O35" s="108"/>
      <c r="P35" s="108"/>
    </row>
    <row r="36" spans="1:16" x14ac:dyDescent="0.55000000000000004">
      <c r="A36" s="117">
        <f>EINGABEN!B36</f>
        <v>1</v>
      </c>
      <c r="B36" s="45">
        <f>EINGABEN!E36</f>
        <v>1</v>
      </c>
      <c r="C36" s="44"/>
      <c r="D36" s="44">
        <f t="shared" si="2"/>
        <v>9.9999998892252911E-9</v>
      </c>
      <c r="E36" s="44">
        <f t="shared" si="3"/>
        <v>1.0000000822403709E-9</v>
      </c>
      <c r="F36" s="165">
        <f>LN(C52*A36^C54)</f>
        <v>-5.0000125000744233E-6</v>
      </c>
      <c r="G36" s="109">
        <f t="shared" si="0"/>
        <v>1.000000071162899E-17</v>
      </c>
      <c r="H36" s="109">
        <f t="shared" si="1"/>
        <v>9.9999997784505839E-17</v>
      </c>
      <c r="I36" s="109">
        <f t="shared" si="1"/>
        <v>1.0000001644807486E-18</v>
      </c>
      <c r="J36" s="108" t="str">
        <f>IF(EINGABEN!C36="","",EINGABEN!C36)</f>
        <v/>
      </c>
      <c r="K36" s="108" t="str">
        <f t="shared" si="4"/>
        <v/>
      </c>
      <c r="L36" s="108" t="str">
        <f t="shared" si="5"/>
        <v/>
      </c>
      <c r="M36" s="111" t="str">
        <f t="shared" si="6"/>
        <v/>
      </c>
      <c r="N36" s="108"/>
      <c r="O36" s="108"/>
      <c r="P36" s="108"/>
    </row>
    <row r="37" spans="1:16" x14ac:dyDescent="0.55000000000000004">
      <c r="A37" s="117">
        <f>EINGABEN!B37</f>
        <v>1</v>
      </c>
      <c r="B37" s="45">
        <f>EINGABEN!E37</f>
        <v>1</v>
      </c>
      <c r="C37" s="44"/>
      <c r="D37" s="44">
        <f t="shared" si="2"/>
        <v>9.9999998892252911E-9</v>
      </c>
      <c r="E37" s="44">
        <f t="shared" si="3"/>
        <v>1.0000000822403709E-9</v>
      </c>
      <c r="F37" s="165">
        <f>LN(C52*A37^C54)</f>
        <v>-5.0000125000744233E-6</v>
      </c>
      <c r="G37" s="109">
        <f t="shared" si="0"/>
        <v>1.000000071162899E-17</v>
      </c>
      <c r="H37" s="109">
        <f t="shared" si="1"/>
        <v>9.9999997784505839E-17</v>
      </c>
      <c r="I37" s="109">
        <f t="shared" si="1"/>
        <v>1.0000001644807486E-18</v>
      </c>
      <c r="J37" s="108" t="str">
        <f>IF(EINGABEN!C37="","",EINGABEN!C37)</f>
        <v/>
      </c>
      <c r="K37" s="108" t="str">
        <f t="shared" si="4"/>
        <v/>
      </c>
      <c r="L37" s="108" t="str">
        <f t="shared" si="5"/>
        <v/>
      </c>
      <c r="M37" s="111" t="str">
        <f t="shared" si="6"/>
        <v/>
      </c>
      <c r="N37" s="108"/>
      <c r="O37" s="108"/>
      <c r="P37" s="108"/>
    </row>
    <row r="38" spans="1:16" x14ac:dyDescent="0.55000000000000004">
      <c r="A38" s="117">
        <f>EINGABEN!B38</f>
        <v>1</v>
      </c>
      <c r="B38" s="45">
        <f>EINGABEN!E38</f>
        <v>1</v>
      </c>
      <c r="C38" s="44"/>
      <c r="D38" s="44">
        <f t="shared" si="2"/>
        <v>9.9999998892252911E-9</v>
      </c>
      <c r="E38" s="44">
        <f t="shared" si="3"/>
        <v>1.0000000822403709E-9</v>
      </c>
      <c r="F38" s="165">
        <f>LN(C52*A38^C54)</f>
        <v>-5.0000125000744233E-6</v>
      </c>
      <c r="G38" s="109">
        <f t="shared" si="0"/>
        <v>1.000000071162899E-17</v>
      </c>
      <c r="H38" s="109">
        <f t="shared" si="1"/>
        <v>9.9999997784505839E-17</v>
      </c>
      <c r="I38" s="109">
        <f t="shared" si="1"/>
        <v>1.0000001644807486E-18</v>
      </c>
      <c r="J38" s="108" t="str">
        <f>IF(EINGABEN!C38="","",EINGABEN!C38)</f>
        <v/>
      </c>
      <c r="K38" s="108" t="str">
        <f t="shared" si="4"/>
        <v/>
      </c>
      <c r="L38" s="108" t="str">
        <f t="shared" si="5"/>
        <v/>
      </c>
      <c r="M38" s="111" t="str">
        <f t="shared" si="6"/>
        <v/>
      </c>
      <c r="N38" s="108"/>
      <c r="O38" s="108"/>
      <c r="P38" s="108"/>
    </row>
    <row r="39" spans="1:16" x14ac:dyDescent="0.55000000000000004">
      <c r="A39" s="117">
        <f>EINGABEN!B39</f>
        <v>1</v>
      </c>
      <c r="B39" s="45">
        <f>EINGABEN!E39</f>
        <v>1</v>
      </c>
      <c r="C39" s="44"/>
      <c r="D39" s="44">
        <f t="shared" si="2"/>
        <v>9.9999998892252911E-9</v>
      </c>
      <c r="E39" s="44">
        <f t="shared" si="3"/>
        <v>1.0000000822403709E-9</v>
      </c>
      <c r="F39" s="165">
        <f>LN(C52*A39^C54)</f>
        <v>-5.0000125000744233E-6</v>
      </c>
      <c r="G39" s="109">
        <f t="shared" si="0"/>
        <v>1.000000071162899E-17</v>
      </c>
      <c r="H39" s="109">
        <f t="shared" si="1"/>
        <v>9.9999997784505839E-17</v>
      </c>
      <c r="I39" s="109">
        <f t="shared" si="1"/>
        <v>1.0000001644807486E-18</v>
      </c>
      <c r="J39" s="108" t="str">
        <f>IF(EINGABEN!C39="","",EINGABEN!C39)</f>
        <v/>
      </c>
      <c r="K39" s="108" t="str">
        <f>IF(J39="","",B39)</f>
        <v/>
      </c>
      <c r="L39" s="108" t="str">
        <f t="shared" si="5"/>
        <v/>
      </c>
      <c r="M39" s="111" t="str">
        <f t="shared" si="6"/>
        <v/>
      </c>
      <c r="N39" s="108"/>
      <c r="O39" s="108"/>
      <c r="P39" s="108"/>
    </row>
    <row r="40" spans="1:16" x14ac:dyDescent="0.55000000000000004">
      <c r="A40" s="117">
        <f>EINGABEN!B40</f>
        <v>1</v>
      </c>
      <c r="B40" s="45">
        <f>EINGABEN!E40</f>
        <v>1</v>
      </c>
      <c r="C40" s="44"/>
      <c r="D40" s="44">
        <f t="shared" si="2"/>
        <v>9.9999998892252911E-9</v>
      </c>
      <c r="E40" s="44">
        <f t="shared" si="3"/>
        <v>1.0000000822403709E-9</v>
      </c>
      <c r="F40" s="165">
        <f>LN(C52*A40^C54)</f>
        <v>-5.0000125000744233E-6</v>
      </c>
      <c r="G40" s="109">
        <f t="shared" si="0"/>
        <v>1.000000071162899E-17</v>
      </c>
      <c r="H40" s="109">
        <f t="shared" si="1"/>
        <v>9.9999997784505839E-17</v>
      </c>
      <c r="I40" s="109">
        <f t="shared" si="1"/>
        <v>1.0000001644807486E-18</v>
      </c>
      <c r="J40" s="108" t="str">
        <f>IF(EINGABEN!C40="","",EINGABEN!C40)</f>
        <v/>
      </c>
      <c r="K40" s="108" t="str">
        <f t="shared" si="4"/>
        <v/>
      </c>
      <c r="L40" s="108" t="str">
        <f t="shared" si="5"/>
        <v/>
      </c>
      <c r="M40" s="111" t="str">
        <f t="shared" si="6"/>
        <v/>
      </c>
      <c r="N40" s="108"/>
      <c r="O40" s="108"/>
      <c r="P40" s="108"/>
    </row>
    <row r="41" spans="1:16" x14ac:dyDescent="0.55000000000000004">
      <c r="A41" s="117">
        <f>EINGABEN!B41</f>
        <v>1</v>
      </c>
      <c r="B41" s="45">
        <f>EINGABEN!E41</f>
        <v>1</v>
      </c>
      <c r="C41" s="44"/>
      <c r="D41" s="44">
        <f t="shared" si="2"/>
        <v>9.9999998892252911E-9</v>
      </c>
      <c r="E41" s="44">
        <f t="shared" si="3"/>
        <v>1.0000000822403709E-9</v>
      </c>
      <c r="F41" s="165">
        <f>LN(C52*A41^C54)</f>
        <v>-5.0000125000744233E-6</v>
      </c>
      <c r="G41" s="109">
        <f t="shared" si="0"/>
        <v>1.000000071162899E-17</v>
      </c>
      <c r="H41" s="109">
        <f t="shared" si="1"/>
        <v>9.9999997784505839E-17</v>
      </c>
      <c r="I41" s="109">
        <f t="shared" si="1"/>
        <v>1.0000001644807486E-18</v>
      </c>
      <c r="J41" s="108" t="str">
        <f>IF(EINGABEN!C41="","",EINGABEN!C41)</f>
        <v/>
      </c>
      <c r="K41" s="108" t="str">
        <f t="shared" si="4"/>
        <v/>
      </c>
      <c r="L41" s="108" t="str">
        <f t="shared" si="5"/>
        <v/>
      </c>
      <c r="M41" s="111" t="str">
        <f t="shared" si="6"/>
        <v/>
      </c>
      <c r="N41" s="108"/>
      <c r="O41" s="108"/>
      <c r="P41" s="108"/>
    </row>
    <row r="42" spans="1:16" x14ac:dyDescent="0.55000000000000004">
      <c r="A42" s="117">
        <f>EINGABEN!B42</f>
        <v>1</v>
      </c>
      <c r="B42" s="45">
        <f>EINGABEN!E42</f>
        <v>1</v>
      </c>
      <c r="C42" s="44"/>
      <c r="D42" s="44">
        <f t="shared" si="2"/>
        <v>9.9999998892252911E-9</v>
      </c>
      <c r="E42" s="44">
        <f t="shared" si="3"/>
        <v>1.0000000822403709E-9</v>
      </c>
      <c r="F42" s="165">
        <f>LN(C52*A42^C54)</f>
        <v>-5.0000125000744233E-6</v>
      </c>
      <c r="G42" s="109">
        <f t="shared" si="0"/>
        <v>1.000000071162899E-17</v>
      </c>
      <c r="H42" s="109">
        <f t="shared" si="1"/>
        <v>9.9999997784505839E-17</v>
      </c>
      <c r="I42" s="109">
        <f t="shared" si="1"/>
        <v>1.0000001644807486E-18</v>
      </c>
      <c r="J42" s="108" t="str">
        <f>IF(EINGABEN!C42="","",EINGABEN!C42)</f>
        <v/>
      </c>
      <c r="K42" s="108" t="str">
        <f t="shared" si="4"/>
        <v/>
      </c>
      <c r="L42" s="108" t="str">
        <f t="shared" si="5"/>
        <v/>
      </c>
      <c r="M42" s="111" t="str">
        <f t="shared" si="6"/>
        <v/>
      </c>
      <c r="N42" s="108"/>
      <c r="O42" s="108"/>
      <c r="P42" s="108"/>
    </row>
    <row r="43" spans="1:16" x14ac:dyDescent="0.55000000000000004">
      <c r="A43" s="117">
        <f>EINGABEN!B43</f>
        <v>1</v>
      </c>
      <c r="B43" s="45">
        <f>EINGABEN!E43</f>
        <v>1</v>
      </c>
      <c r="C43" s="44"/>
      <c r="D43" s="44">
        <f t="shared" si="2"/>
        <v>9.9999998892252911E-9</v>
      </c>
      <c r="E43" s="44">
        <f t="shared" si="3"/>
        <v>1.0000000822403709E-9</v>
      </c>
      <c r="F43" s="165">
        <f>LN(C52*A43^C54)</f>
        <v>-5.0000125000744233E-6</v>
      </c>
      <c r="G43" s="109">
        <f t="shared" si="0"/>
        <v>1.000000071162899E-17</v>
      </c>
      <c r="H43" s="109">
        <f t="shared" si="1"/>
        <v>9.9999997784505839E-17</v>
      </c>
      <c r="I43" s="109">
        <f t="shared" si="1"/>
        <v>1.0000001644807486E-18</v>
      </c>
      <c r="J43" s="108" t="str">
        <f>IF(EINGABEN!C43="","",EINGABEN!C43)</f>
        <v/>
      </c>
      <c r="K43" s="108" t="str">
        <f t="shared" si="4"/>
        <v/>
      </c>
      <c r="L43" s="108" t="str">
        <f t="shared" si="5"/>
        <v/>
      </c>
      <c r="M43" s="111" t="str">
        <f t="shared" si="6"/>
        <v/>
      </c>
      <c r="N43" s="108"/>
      <c r="O43" s="108"/>
      <c r="P43" s="108"/>
    </row>
    <row r="44" spans="1:16" x14ac:dyDescent="0.55000000000000004">
      <c r="A44" s="117">
        <f>EINGABEN!B44</f>
        <v>1</v>
      </c>
      <c r="B44" s="45">
        <f>EINGABEN!E44</f>
        <v>1</v>
      </c>
      <c r="C44" s="44"/>
      <c r="D44" s="44">
        <f t="shared" si="2"/>
        <v>9.9999998892252911E-9</v>
      </c>
      <c r="E44" s="44">
        <f t="shared" si="3"/>
        <v>1.0000000822403709E-9</v>
      </c>
      <c r="F44" s="165">
        <f>LN(C52*A44^C54)</f>
        <v>-5.0000125000744233E-6</v>
      </c>
      <c r="G44" s="109">
        <f t="shared" si="0"/>
        <v>1.000000071162899E-17</v>
      </c>
      <c r="H44" s="109">
        <f t="shared" si="1"/>
        <v>9.9999997784505839E-17</v>
      </c>
      <c r="I44" s="109">
        <f t="shared" si="1"/>
        <v>1.0000001644807486E-18</v>
      </c>
      <c r="J44" s="108" t="str">
        <f>IF(EINGABEN!C44="","",EINGABEN!C44)</f>
        <v/>
      </c>
      <c r="K44" s="108" t="str">
        <f t="shared" si="4"/>
        <v/>
      </c>
      <c r="L44" s="108" t="str">
        <f t="shared" si="5"/>
        <v/>
      </c>
      <c r="M44" s="111" t="str">
        <f t="shared" si="6"/>
        <v/>
      </c>
      <c r="N44" s="108"/>
      <c r="O44" s="108"/>
      <c r="P44" s="108"/>
    </row>
    <row r="45" spans="1:16" ht="14.7" thickBot="1" x14ac:dyDescent="0.6">
      <c r="A45" s="117">
        <f>EINGABEN!B45</f>
        <v>1</v>
      </c>
      <c r="B45" s="45">
        <f>EINGABEN!E45</f>
        <v>1</v>
      </c>
      <c r="C45" s="44"/>
      <c r="D45" s="44">
        <f t="shared" si="2"/>
        <v>9.9999998892252911E-9</v>
      </c>
      <c r="E45" s="44">
        <f t="shared" si="3"/>
        <v>1.0000000822403709E-9</v>
      </c>
      <c r="F45" s="165">
        <f>LN(C52*A45^C54)</f>
        <v>-5.0000125000744233E-6</v>
      </c>
      <c r="G45" s="109">
        <f t="shared" si="0"/>
        <v>1.000000071162899E-17</v>
      </c>
      <c r="H45" s="109">
        <f t="shared" si="1"/>
        <v>9.9999997784505839E-17</v>
      </c>
      <c r="I45" s="109">
        <f t="shared" si="1"/>
        <v>1.0000001644807486E-18</v>
      </c>
      <c r="J45" s="108" t="str">
        <f>IF(EINGABEN!C45="","",EINGABEN!C45)</f>
        <v/>
      </c>
      <c r="K45" s="108" t="str">
        <f t="shared" si="4"/>
        <v/>
      </c>
      <c r="L45" s="108" t="str">
        <f t="shared" si="5"/>
        <v/>
      </c>
      <c r="M45" s="111" t="str">
        <f t="shared" si="6"/>
        <v/>
      </c>
      <c r="N45" s="108"/>
      <c r="O45" s="108"/>
      <c r="P45" s="108"/>
    </row>
    <row r="46" spans="1:16" ht="14.7" thickTop="1" x14ac:dyDescent="0.55000000000000004">
      <c r="A46" s="118" t="s">
        <v>44</v>
      </c>
      <c r="B46" s="119"/>
      <c r="C46" s="119"/>
      <c r="D46" s="119"/>
      <c r="E46" s="119"/>
      <c r="F46" s="116"/>
      <c r="G46" s="108"/>
      <c r="H46" s="108"/>
      <c r="I46" s="108"/>
      <c r="J46" s="108"/>
      <c r="K46" s="120"/>
      <c r="L46" s="120" t="s">
        <v>114</v>
      </c>
      <c r="M46" s="162">
        <f>_xlfn.STDEV.S((M6:M45))</f>
        <v>2.8570030957487044E-3</v>
      </c>
      <c r="N46" s="108"/>
      <c r="O46" s="108"/>
      <c r="P46" s="108"/>
    </row>
    <row r="47" spans="1:16" x14ac:dyDescent="0.55000000000000004">
      <c r="A47" s="121" t="s">
        <v>40</v>
      </c>
      <c r="B47" s="46" t="s">
        <v>45</v>
      </c>
      <c r="F47" s="41"/>
      <c r="G47" s="108"/>
      <c r="H47" s="108"/>
      <c r="I47" s="108"/>
      <c r="J47" s="108"/>
      <c r="K47" s="120"/>
      <c r="L47" s="120"/>
      <c r="M47" s="120"/>
      <c r="N47" s="108"/>
      <c r="O47" s="108"/>
      <c r="P47" s="108"/>
    </row>
    <row r="48" spans="1:16" x14ac:dyDescent="0.55000000000000004">
      <c r="A48" s="121" t="s">
        <v>41</v>
      </c>
      <c r="B48" s="46" t="s">
        <v>42</v>
      </c>
      <c r="F48" s="41"/>
      <c r="G48" s="108"/>
      <c r="H48" s="108"/>
      <c r="I48" s="108"/>
      <c r="J48" s="108"/>
      <c r="K48" s="120" t="s">
        <v>115</v>
      </c>
      <c r="L48" s="162">
        <f>AVERAGE(L6:L45)</f>
        <v>82.272386067005201</v>
      </c>
      <c r="M48" s="120"/>
      <c r="N48" s="108"/>
      <c r="O48" s="108"/>
      <c r="P48" s="108"/>
    </row>
    <row r="49" spans="1:16" ht="14.7" thickBot="1" x14ac:dyDescent="0.6">
      <c r="A49" s="122" t="s">
        <v>39</v>
      </c>
      <c r="B49" s="123"/>
      <c r="C49" s="123"/>
      <c r="D49" s="123"/>
      <c r="E49" s="123"/>
      <c r="F49" s="124"/>
      <c r="G49" s="108"/>
      <c r="H49" s="108"/>
      <c r="I49" s="108"/>
      <c r="J49" s="108"/>
      <c r="K49" s="108"/>
      <c r="L49" s="108"/>
      <c r="M49" s="108"/>
      <c r="N49" s="108"/>
      <c r="O49" s="108"/>
      <c r="P49" s="108"/>
    </row>
    <row r="50" spans="1:16" ht="14.7" thickTop="1" x14ac:dyDescent="0.55000000000000004">
      <c r="A50" s="118"/>
      <c r="B50" s="119"/>
      <c r="C50" s="119"/>
      <c r="D50" s="119"/>
      <c r="E50" s="119"/>
      <c r="F50" s="116"/>
      <c r="G50" s="108"/>
      <c r="H50" s="108"/>
      <c r="I50" s="108"/>
      <c r="J50" s="108"/>
      <c r="K50" s="108"/>
      <c r="L50" s="108"/>
      <c r="M50" s="108"/>
      <c r="N50" s="108"/>
      <c r="O50" s="108"/>
      <c r="P50" s="108"/>
    </row>
    <row r="51" spans="1:16" x14ac:dyDescent="0.55000000000000004">
      <c r="A51" s="121"/>
      <c r="F51" s="41"/>
      <c r="G51" s="108"/>
      <c r="H51" s="108"/>
      <c r="I51" s="108"/>
      <c r="J51" s="108"/>
      <c r="K51" s="108"/>
      <c r="L51" s="108"/>
      <c r="M51" s="108"/>
      <c r="N51" s="108"/>
      <c r="O51" s="108"/>
      <c r="P51" s="108"/>
    </row>
    <row r="52" spans="1:16" x14ac:dyDescent="0.55000000000000004">
      <c r="A52" s="125" t="s">
        <v>11</v>
      </c>
      <c r="B52" s="126"/>
      <c r="C52" s="127">
        <f>IF(MIN(EINGABEN!C6:'EINGABEN'!C45)&lt;1,"keine Lösung",IF(D59=0,0,ROUND((2.71828183^((E4-(C54*D4))/(C4))),6)))</f>
        <v>0.99999499999999997</v>
      </c>
      <c r="F52" s="41"/>
      <c r="G52" s="108"/>
      <c r="H52" s="108"/>
      <c r="I52" s="108"/>
      <c r="J52" s="108"/>
      <c r="K52" s="108"/>
      <c r="L52" s="108"/>
      <c r="M52" s="108"/>
      <c r="N52" s="108"/>
      <c r="O52" s="108"/>
      <c r="P52" s="108"/>
    </row>
    <row r="53" spans="1:16" x14ac:dyDescent="0.55000000000000004">
      <c r="A53" s="129"/>
      <c r="B53" s="130"/>
      <c r="C53" s="130"/>
      <c r="F53" s="41"/>
      <c r="G53" s="108"/>
      <c r="H53" s="108"/>
      <c r="I53" s="108"/>
      <c r="J53" s="108"/>
      <c r="K53" s="108"/>
      <c r="L53" s="108"/>
      <c r="M53" s="108"/>
      <c r="N53" s="108"/>
      <c r="O53" s="108"/>
      <c r="P53" s="108"/>
    </row>
    <row r="54" spans="1:16" x14ac:dyDescent="0.55000000000000004">
      <c r="A54" s="131" t="s">
        <v>12</v>
      </c>
      <c r="B54" s="130"/>
      <c r="C54" s="130">
        <f>IF(MIN(EINGABEN!C6:'EINGABEN'!C45)&lt;1,"keine Lösung",IF(D59=0,0,ROUND((C4*G4-D4*E4)/(C4*H4-(D4)^2),6)))</f>
        <v>1.999989</v>
      </c>
      <c r="F54" s="41"/>
      <c r="G54" s="108"/>
      <c r="H54" s="108"/>
      <c r="I54" s="108"/>
      <c r="J54" s="108"/>
      <c r="K54" s="108"/>
      <c r="L54" s="108"/>
      <c r="M54" s="108"/>
      <c r="N54" s="108"/>
      <c r="O54" s="108"/>
      <c r="P54" s="108"/>
    </row>
    <row r="55" spans="1:16" x14ac:dyDescent="0.55000000000000004">
      <c r="A55" s="129"/>
      <c r="B55" s="130"/>
      <c r="C55" s="130"/>
      <c r="F55" s="41"/>
      <c r="G55" s="108"/>
      <c r="H55" s="108"/>
      <c r="I55" s="108"/>
      <c r="J55" s="108"/>
      <c r="K55" s="108"/>
      <c r="L55" s="108"/>
      <c r="M55" s="108"/>
      <c r="N55" s="108"/>
      <c r="O55" s="108"/>
      <c r="P55" s="108"/>
    </row>
    <row r="56" spans="1:16" x14ac:dyDescent="0.55000000000000004">
      <c r="A56" s="131" t="s">
        <v>13</v>
      </c>
      <c r="B56" s="130"/>
      <c r="C56" s="130">
        <f>IF(MIN(EINGABEN!C6:'EINGABEN'!C45)&lt;1,"keine Lösung",IF(D59=0,0,IF(D58/D59&gt;1,1,ROUND(ABS(D58/D59),6))))</f>
        <v>1</v>
      </c>
      <c r="F56" s="41"/>
      <c r="G56" s="108"/>
      <c r="H56" s="108"/>
      <c r="I56" s="108"/>
      <c r="J56" s="108"/>
      <c r="K56" s="108"/>
      <c r="L56" s="108"/>
      <c r="M56" s="108"/>
      <c r="N56" s="108"/>
      <c r="O56" s="108"/>
      <c r="P56" s="108"/>
    </row>
    <row r="57" spans="1:16" ht="14.7" thickBot="1" x14ac:dyDescent="0.6">
      <c r="A57" s="121"/>
      <c r="F57" s="41"/>
      <c r="G57" s="108"/>
      <c r="H57" s="108"/>
      <c r="I57" s="108"/>
      <c r="J57" s="108"/>
      <c r="K57" s="108"/>
      <c r="L57" s="108"/>
      <c r="M57" s="108"/>
      <c r="N57" s="108"/>
      <c r="O57" s="108"/>
      <c r="P57" s="108"/>
    </row>
    <row r="58" spans="1:16" ht="14.7" thickTop="1" x14ac:dyDescent="0.55000000000000004">
      <c r="A58" s="159" t="s">
        <v>14</v>
      </c>
      <c r="B58" s="147"/>
      <c r="C58" s="160" t="s">
        <v>19</v>
      </c>
      <c r="D58" s="161">
        <f>(C4*G4-(D4*E4))</f>
        <v>106.4043245865937</v>
      </c>
      <c r="E58" s="154" t="s">
        <v>70</v>
      </c>
      <c r="F58" s="116"/>
      <c r="G58" s="108"/>
      <c r="H58" s="108"/>
      <c r="I58" s="108"/>
      <c r="J58" s="108"/>
      <c r="K58" s="108"/>
      <c r="L58" s="108"/>
      <c r="M58" s="108"/>
      <c r="N58" s="108"/>
      <c r="O58" s="108"/>
      <c r="P58" s="108"/>
    </row>
    <row r="59" spans="1:16" x14ac:dyDescent="0.55000000000000004">
      <c r="A59" s="135"/>
      <c r="B59" s="45"/>
      <c r="C59" s="132" t="s">
        <v>20</v>
      </c>
      <c r="D59" s="134">
        <f>((C4*H4-(D4)^2)*(C4*I4-(E4)^2))^0.5</f>
        <v>106.40432472546412</v>
      </c>
      <c r="E59" s="134" t="s">
        <v>70</v>
      </c>
      <c r="F59" s="41"/>
      <c r="G59" s="108"/>
      <c r="H59" s="108"/>
      <c r="I59" s="108"/>
      <c r="J59" s="108"/>
      <c r="K59" s="108"/>
      <c r="L59" s="108"/>
      <c r="M59" s="108"/>
      <c r="N59" s="108"/>
      <c r="O59" s="108"/>
      <c r="P59" s="108"/>
    </row>
    <row r="60" spans="1:16" x14ac:dyDescent="0.55000000000000004">
      <c r="A60" s="121"/>
      <c r="C60" s="187" t="s">
        <v>109</v>
      </c>
      <c r="D60" s="187"/>
      <c r="E60" s="136">
        <f>IF(EINGABEN!D46&lt;10,"Anzahl zu klein",ROUND((E61*(1+E64/100)),2))</f>
        <v>255.99</v>
      </c>
      <c r="F60" s="41"/>
      <c r="G60" s="108"/>
      <c r="H60" s="108"/>
      <c r="I60" s="108"/>
      <c r="J60" s="108"/>
      <c r="K60" s="108"/>
      <c r="L60" s="108"/>
      <c r="M60" s="108"/>
      <c r="N60" s="108"/>
      <c r="O60" s="108"/>
      <c r="P60" s="108"/>
    </row>
    <row r="61" spans="1:16" x14ac:dyDescent="0.55000000000000004">
      <c r="A61" s="26" t="s">
        <v>15</v>
      </c>
      <c r="B61" s="143">
        <v>16</v>
      </c>
      <c r="C61" s="137" t="s">
        <v>16</v>
      </c>
      <c r="D61" s="130" t="s">
        <v>71</v>
      </c>
      <c r="E61" s="138">
        <f>IF(MIN(EINGABEN!C6:'EINGABEN'!C45)&lt;1,"keine Lösung",IF(C56=0,0,ROUND((C52*B61^C54),2)))</f>
        <v>255.99</v>
      </c>
      <c r="F61" s="41"/>
      <c r="G61" s="108"/>
      <c r="H61" s="108"/>
      <c r="I61" s="108"/>
      <c r="J61" s="108"/>
      <c r="K61" s="108"/>
      <c r="L61" s="108"/>
      <c r="M61" s="108"/>
      <c r="N61" s="108"/>
      <c r="O61" s="108"/>
      <c r="P61" s="108"/>
    </row>
    <row r="62" spans="1:16" x14ac:dyDescent="0.55000000000000004">
      <c r="A62" s="135" t="s">
        <v>62</v>
      </c>
      <c r="B62" s="45" t="s">
        <v>107</v>
      </c>
      <c r="C62" s="187" t="s">
        <v>110</v>
      </c>
      <c r="D62" s="187"/>
      <c r="E62" s="136">
        <f>IF(EINGABEN!D46&lt;10,"Anzahl zu klein",ROUND((E61*(1-E64/100)),2))</f>
        <v>255.99</v>
      </c>
      <c r="F62" s="41"/>
      <c r="G62" s="108"/>
      <c r="H62" s="108"/>
      <c r="I62" s="108"/>
      <c r="J62" s="108"/>
      <c r="K62" s="108"/>
      <c r="L62" s="108"/>
      <c r="M62" s="108"/>
      <c r="N62" s="108"/>
      <c r="O62" s="108"/>
      <c r="P62" s="108"/>
    </row>
    <row r="63" spans="1:16" x14ac:dyDescent="0.55000000000000004">
      <c r="A63" s="26" t="s">
        <v>17</v>
      </c>
      <c r="B63" s="143">
        <v>255.99</v>
      </c>
      <c r="C63" s="137" t="s">
        <v>16</v>
      </c>
      <c r="D63" s="130" t="s">
        <v>69</v>
      </c>
      <c r="E63" s="138">
        <f>IF(MIN(EINGABEN!C6:'EINGABEN'!C45)&lt;1,"keine Lösung",IF(C56=0,0,ROUND((2.71828183^(LN(B63/C52)/C54)),2)))</f>
        <v>16</v>
      </c>
      <c r="F63" s="41"/>
      <c r="G63" s="108"/>
      <c r="H63" s="108"/>
      <c r="I63" s="108"/>
      <c r="J63" s="108"/>
      <c r="K63" s="108"/>
      <c r="L63" s="108"/>
      <c r="M63" s="108"/>
      <c r="N63" s="108"/>
      <c r="O63" s="108"/>
      <c r="P63" s="108"/>
    </row>
    <row r="64" spans="1:16" ht="14.7" thickBot="1" x14ac:dyDescent="0.6">
      <c r="A64" s="122" t="s">
        <v>125</v>
      </c>
      <c r="B64" s="141">
        <f>IF(MIN(EINGABEN!C6:'EINGABEN'!C45)&lt;1,"keine Lösung",IF(C56=0,0,ROUND((C52*1^C54),2)))</f>
        <v>1</v>
      </c>
      <c r="C64" s="189" t="s">
        <v>117</v>
      </c>
      <c r="D64" s="189"/>
      <c r="E64" s="142">
        <f>IF(EINGABEN!D46&lt;10,"Anzahl zu klein",ROUND((((2.868009*((LN((EINGABEN!D46)^0.5)))^-2.421118)*M46)/L48)*100,0))</f>
        <v>0</v>
      </c>
      <c r="F64" s="124"/>
      <c r="G64" s="108"/>
      <c r="H64" s="108"/>
      <c r="I64" s="108"/>
      <c r="J64" s="108"/>
      <c r="K64" s="108"/>
      <c r="L64" s="108"/>
      <c r="M64" s="108"/>
      <c r="N64" s="108"/>
      <c r="O64" s="108"/>
      <c r="P64" s="108"/>
    </row>
    <row r="65" spans="2:16" ht="14.7" thickTop="1" x14ac:dyDescent="0.55000000000000004">
      <c r="B65" s="119"/>
      <c r="C65" s="119"/>
      <c r="D65" s="119"/>
      <c r="G65" s="108"/>
      <c r="H65" s="108"/>
      <c r="I65" s="108"/>
      <c r="J65" s="108"/>
      <c r="K65" s="108"/>
      <c r="L65" s="108"/>
      <c r="M65" s="108"/>
      <c r="N65" s="108"/>
      <c r="O65" s="108"/>
      <c r="P65" s="108"/>
    </row>
    <row r="66" spans="2:16" x14ac:dyDescent="0.55000000000000004">
      <c r="G66" s="108"/>
      <c r="H66" s="108"/>
      <c r="I66" s="108"/>
      <c r="J66" s="108"/>
      <c r="K66" s="108"/>
      <c r="L66" s="108"/>
      <c r="M66" s="108"/>
      <c r="N66" s="108"/>
      <c r="O66" s="108"/>
      <c r="P66" s="108"/>
    </row>
    <row r="67" spans="2:16" x14ac:dyDescent="0.55000000000000004">
      <c r="G67" s="108"/>
      <c r="H67" s="108"/>
      <c r="I67" s="108"/>
      <c r="J67" s="108"/>
      <c r="K67" s="108"/>
      <c r="L67" s="108"/>
      <c r="M67" s="108"/>
      <c r="N67" s="108"/>
      <c r="O67" s="108"/>
      <c r="P67" s="108"/>
    </row>
    <row r="68" spans="2:16" x14ac:dyDescent="0.55000000000000004">
      <c r="G68" s="108"/>
      <c r="H68" s="108"/>
      <c r="I68" s="108"/>
      <c r="J68" s="108"/>
      <c r="K68" s="108"/>
      <c r="L68" s="108"/>
      <c r="M68" s="108"/>
      <c r="N68" s="108"/>
      <c r="O68" s="108"/>
      <c r="P68" s="108"/>
    </row>
    <row r="69" spans="2:16" x14ac:dyDescent="0.55000000000000004">
      <c r="G69" s="108"/>
      <c r="H69" s="108"/>
      <c r="I69" s="108"/>
      <c r="J69" s="108"/>
      <c r="K69" s="108"/>
      <c r="L69" s="108"/>
      <c r="M69" s="108"/>
      <c r="N69" s="108"/>
      <c r="O69" s="108"/>
      <c r="P69" s="108"/>
    </row>
    <row r="70" spans="2:16" x14ac:dyDescent="0.55000000000000004">
      <c r="G70" s="108"/>
      <c r="H70" s="108"/>
      <c r="I70" s="108"/>
      <c r="J70" s="108"/>
      <c r="K70" s="108"/>
      <c r="L70" s="108"/>
      <c r="M70" s="108"/>
      <c r="N70" s="108"/>
      <c r="O70" s="108"/>
      <c r="P70" s="108"/>
    </row>
    <row r="71" spans="2:16" x14ac:dyDescent="0.55000000000000004">
      <c r="G71" s="108"/>
      <c r="H71" s="108"/>
      <c r="I71" s="108"/>
      <c r="J71" s="108"/>
      <c r="K71" s="108"/>
      <c r="L71" s="108"/>
      <c r="M71" s="108"/>
      <c r="N71" s="108"/>
      <c r="O71" s="108"/>
      <c r="P71" s="108"/>
    </row>
    <row r="72" spans="2:16" x14ac:dyDescent="0.55000000000000004">
      <c r="G72" s="108"/>
      <c r="H72" s="108"/>
      <c r="I72" s="108"/>
      <c r="J72" s="108"/>
      <c r="K72" s="108"/>
      <c r="L72" s="108"/>
      <c r="M72" s="108"/>
      <c r="N72" s="108"/>
      <c r="O72" s="108"/>
      <c r="P72" s="108"/>
    </row>
    <row r="73" spans="2:16" x14ac:dyDescent="0.55000000000000004">
      <c r="G73" s="108"/>
      <c r="H73" s="108"/>
      <c r="I73" s="108"/>
      <c r="J73" s="108"/>
      <c r="K73" s="108"/>
      <c r="L73" s="108"/>
      <c r="M73" s="108"/>
      <c r="N73" s="108"/>
      <c r="O73" s="108"/>
      <c r="P73" s="108"/>
    </row>
    <row r="74" spans="2:16" x14ac:dyDescent="0.55000000000000004">
      <c r="G74" s="108"/>
      <c r="H74" s="108"/>
      <c r="I74" s="108"/>
      <c r="J74" s="108"/>
      <c r="K74" s="108"/>
      <c r="L74" s="108"/>
      <c r="M74" s="108"/>
      <c r="N74" s="108"/>
      <c r="O74" s="108"/>
      <c r="P74" s="108"/>
    </row>
    <row r="75" spans="2:16" x14ac:dyDescent="0.55000000000000004">
      <c r="G75" s="108"/>
      <c r="H75" s="108"/>
      <c r="I75" s="108"/>
      <c r="J75" s="108"/>
      <c r="K75" s="108"/>
      <c r="L75" s="108"/>
      <c r="M75" s="108"/>
      <c r="N75" s="108"/>
      <c r="O75" s="108"/>
      <c r="P75" s="108"/>
    </row>
    <row r="76" spans="2:16" x14ac:dyDescent="0.55000000000000004">
      <c r="G76" s="108"/>
      <c r="H76" s="108"/>
      <c r="I76" s="108"/>
      <c r="J76" s="108"/>
      <c r="K76" s="108"/>
      <c r="L76" s="108"/>
      <c r="M76" s="108"/>
      <c r="N76" s="108"/>
      <c r="O76" s="108"/>
      <c r="P76" s="108"/>
    </row>
    <row r="77" spans="2:16" x14ac:dyDescent="0.55000000000000004">
      <c r="G77" s="108"/>
      <c r="H77" s="108"/>
      <c r="I77" s="108"/>
      <c r="J77" s="108"/>
      <c r="K77" s="108"/>
      <c r="L77" s="108"/>
      <c r="M77" s="108"/>
      <c r="N77" s="108"/>
      <c r="O77" s="108"/>
      <c r="P77" s="108"/>
    </row>
    <row r="78" spans="2:16" x14ac:dyDescent="0.55000000000000004">
      <c r="G78" s="108"/>
      <c r="H78" s="108"/>
      <c r="I78" s="108"/>
      <c r="J78" s="108"/>
      <c r="K78" s="108"/>
      <c r="L78" s="108"/>
      <c r="M78" s="108"/>
      <c r="N78" s="108"/>
      <c r="O78" s="108"/>
      <c r="P78" s="108"/>
    </row>
    <row r="79" spans="2:16" x14ac:dyDescent="0.55000000000000004">
      <c r="G79" s="108"/>
      <c r="H79" s="108"/>
      <c r="I79" s="108"/>
      <c r="J79" s="108"/>
      <c r="K79" s="108"/>
      <c r="L79" s="108"/>
      <c r="M79" s="108"/>
      <c r="N79" s="108"/>
      <c r="O79" s="108"/>
      <c r="P79" s="108"/>
    </row>
  </sheetData>
  <sheetProtection algorithmName="SHA-512" hashValue="c+6V2YBaLxzGG5ZRlG5JgOWYsbWYME2L1Hp5F613LJazaK3ln7pKbbJW6OdREyjzBargWAresmWnCyYC3UJSAA==" saltValue="+KsLaaLBCB9irAVFbOAdpg==" spinCount="100000" sheet="1" objects="1" scenarios="1"/>
  <mergeCells count="3">
    <mergeCell ref="C60:D60"/>
    <mergeCell ref="C62:D62"/>
    <mergeCell ref="C64:D64"/>
  </mergeCells>
  <dataValidations count="3">
    <dataValidation showInputMessage="1" showErrorMessage="1" sqref="A6:A45 B6:B9" xr:uid="{00000000-0002-0000-0600-000000000000}"/>
    <dataValidation type="decimal" operator="greaterThanOrEqual" allowBlank="1" showInputMessage="1" showErrorMessage="1" sqref="B63" xr:uid="{465C3305-8281-4987-B87E-E64EE0E469D3}">
      <formula1>B64</formula1>
    </dataValidation>
    <dataValidation type="decimal" operator="greaterThanOrEqual" allowBlank="1" showInputMessage="1" showErrorMessage="1" sqref="B61" xr:uid="{B16D10F5-796E-4F46-8451-20250773420A}">
      <formula1>1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71"/>
  <sheetViews>
    <sheetView topLeftCell="A56" zoomScaleNormal="100" workbookViewId="0">
      <selection activeCell="B64" sqref="B64"/>
    </sheetView>
  </sheetViews>
  <sheetFormatPr baseColWidth="10" defaultColWidth="11.578125" defaultRowHeight="14.4" x14ac:dyDescent="0.55000000000000004"/>
  <cols>
    <col min="1" max="1" width="17" style="46" customWidth="1"/>
    <col min="2" max="2" width="14.68359375" style="46" customWidth="1"/>
    <col min="3" max="3" width="11.578125" style="46"/>
    <col min="4" max="4" width="12.26171875" style="46" bestFit="1" customWidth="1"/>
    <col min="5" max="5" width="12" style="46" bestFit="1" customWidth="1"/>
    <col min="6" max="6" width="18.15625" style="46" customWidth="1"/>
    <col min="7" max="8" width="12.26171875" style="46" bestFit="1" customWidth="1"/>
    <col min="9" max="9" width="13.15625" style="46" customWidth="1"/>
    <col min="10" max="10" width="17.68359375" style="46" customWidth="1"/>
    <col min="11" max="11" width="21.26171875" style="46" customWidth="1"/>
    <col min="12" max="12" width="28.68359375" style="46" customWidth="1"/>
    <col min="13" max="13" width="14.83984375" style="46" customWidth="1"/>
    <col min="14" max="14" width="11.68359375" style="46" bestFit="1" customWidth="1"/>
    <col min="15" max="16384" width="11.578125" style="46"/>
  </cols>
  <sheetData>
    <row r="1" spans="1:24" ht="18.3" x14ac:dyDescent="0.7">
      <c r="A1" s="106" t="s">
        <v>59</v>
      </c>
      <c r="B1" s="107"/>
      <c r="C1" s="107"/>
      <c r="D1" s="107"/>
      <c r="E1" s="107"/>
      <c r="F1" s="107"/>
      <c r="G1" s="107"/>
      <c r="H1" s="107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</row>
    <row r="2" spans="1:24" x14ac:dyDescent="0.55000000000000004">
      <c r="A2" s="109"/>
      <c r="B2" s="109"/>
      <c r="C2" s="175"/>
      <c r="D2" s="175"/>
      <c r="E2" s="175"/>
      <c r="F2" s="175"/>
      <c r="G2" s="175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</row>
    <row r="3" spans="1:24" x14ac:dyDescent="0.55000000000000004">
      <c r="A3" s="109"/>
      <c r="B3" s="109"/>
      <c r="C3" s="109" t="s">
        <v>0</v>
      </c>
      <c r="D3" s="110" t="s">
        <v>1</v>
      </c>
      <c r="E3" s="109" t="s">
        <v>2</v>
      </c>
      <c r="F3" s="109" t="s">
        <v>21</v>
      </c>
      <c r="G3" s="109" t="s">
        <v>3</v>
      </c>
      <c r="H3" s="109" t="s">
        <v>4</v>
      </c>
      <c r="I3" s="109" t="s">
        <v>134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</row>
    <row r="4" spans="1:24" x14ac:dyDescent="0.55000000000000004">
      <c r="A4" s="166" t="s">
        <v>135</v>
      </c>
      <c r="B4" s="175"/>
      <c r="C4" s="109">
        <f>EINGABEN!$D$46</f>
        <v>10</v>
      </c>
      <c r="D4" s="109">
        <f>IF(MIN(A6:A45)&lt;1,0,ROUND(SUM(D6:D45),3))</f>
        <v>4.8529999999999998</v>
      </c>
      <c r="E4" s="109">
        <f>IF(MIN(B6:B45)&lt;=0,0,ROUND(SUM(E6:E45),3))</f>
        <v>36.744</v>
      </c>
      <c r="F4" s="108" t="s">
        <v>22</v>
      </c>
      <c r="G4" s="109">
        <f>IF(MIN(B6:B45)&lt;=0,0,ROUND(SUM(G6:G45),3))</f>
        <v>25.759</v>
      </c>
      <c r="H4" s="109">
        <f>IF(MIN(A6:A45)&lt;1,0,ROUND(SUM(H6:H45),3))</f>
        <v>5.5330000000000004</v>
      </c>
      <c r="I4" s="109">
        <f>IF(MIN(B6:B45)&lt;=0,0,ROUND(SUM(I6:I45),3))</f>
        <v>156.29400000000001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</row>
    <row r="5" spans="1:24" x14ac:dyDescent="0.55000000000000004">
      <c r="A5" s="109" t="s">
        <v>8</v>
      </c>
      <c r="B5" s="109" t="s">
        <v>9</v>
      </c>
      <c r="C5" s="109" t="s">
        <v>38</v>
      </c>
      <c r="D5" s="109" t="s">
        <v>5</v>
      </c>
      <c r="E5" s="109" t="s">
        <v>6</v>
      </c>
      <c r="F5" s="109" t="s">
        <v>23</v>
      </c>
      <c r="G5" s="109" t="s">
        <v>10</v>
      </c>
      <c r="H5" s="109" t="s">
        <v>7</v>
      </c>
      <c r="I5" s="110" t="s">
        <v>18</v>
      </c>
      <c r="J5" s="108" t="s">
        <v>113</v>
      </c>
      <c r="K5" s="108" t="s">
        <v>111</v>
      </c>
      <c r="L5" s="108" t="s">
        <v>112</v>
      </c>
      <c r="M5" s="108" t="s">
        <v>148</v>
      </c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</row>
    <row r="6" spans="1:24" x14ac:dyDescent="0.55000000000000004">
      <c r="A6" s="109">
        <f>EINGABEN!A6</f>
        <v>8</v>
      </c>
      <c r="B6" s="109">
        <f>EINGABEN!E6</f>
        <v>64</v>
      </c>
      <c r="C6" s="109"/>
      <c r="D6" s="109">
        <f>(LN((ABS(LN(A6+0.00000001)))))</f>
        <v>0.73209936868756831</v>
      </c>
      <c r="E6" s="109">
        <f>((LN(B6+0.000000001)))</f>
        <v>4.1588830833752972</v>
      </c>
      <c r="F6" s="108">
        <f>(LN(C52*(2.7182813^(D6))^C54))</f>
        <v>4.2900419099382106</v>
      </c>
      <c r="G6" s="109">
        <f t="shared" ref="G6:G45" si="0">(D6*E6)</f>
        <v>3.0447156797844626</v>
      </c>
      <c r="H6" s="109">
        <f t="shared" ref="H6:I45" si="1">(D6)^2</f>
        <v>0.53596948563273605</v>
      </c>
      <c r="I6" s="109">
        <f t="shared" si="1"/>
        <v>17.296308501185219</v>
      </c>
      <c r="J6" s="108">
        <f>IF(EINGABEN!C6="","",EINGABEN!C6)</f>
        <v>8</v>
      </c>
      <c r="K6" s="108">
        <f>IF(J6="","",B6)</f>
        <v>64</v>
      </c>
      <c r="L6" s="108">
        <f>IF(J6="","",($C$52*LN(J6)^$C$54))</f>
        <v>72.969552381231196</v>
      </c>
      <c r="M6" s="111">
        <f>IF(K6="","",ABS(K6-L6)^1)</f>
        <v>8.9695523812311961</v>
      </c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</row>
    <row r="7" spans="1:24" x14ac:dyDescent="0.55000000000000004">
      <c r="A7" s="109">
        <f>EINGABEN!A7</f>
        <v>7</v>
      </c>
      <c r="B7" s="109">
        <f>EINGABEN!E7</f>
        <v>49</v>
      </c>
      <c r="C7" s="109"/>
      <c r="D7" s="109">
        <f t="shared" ref="D7:D45" si="2">(LN((ABS(LN(A7+0.00000001)))))</f>
        <v>0.66572981131241693</v>
      </c>
      <c r="E7" s="109">
        <f t="shared" ref="E7:E45" si="3">((LN(B7+0.000000001)))</f>
        <v>3.8918202981310346</v>
      </c>
      <c r="F7" s="108">
        <f>(LN(C52*(2.7182813^(D7))^C54))</f>
        <v>4.1244827494043443</v>
      </c>
      <c r="G7" s="109">
        <f t="shared" si="0"/>
        <v>2.5909007927366079</v>
      </c>
      <c r="H7" s="109">
        <f t="shared" si="1"/>
        <v>0.44319618167006625</v>
      </c>
      <c r="I7" s="109">
        <f t="shared" si="1"/>
        <v>15.146265232944735</v>
      </c>
      <c r="J7" s="108">
        <f>IF(EINGABEN!C7="","",EINGABEN!C7)</f>
        <v>7</v>
      </c>
      <c r="K7" s="108">
        <f t="shared" ref="K7:K45" si="4">IF(J7="","",B7)</f>
        <v>49</v>
      </c>
      <c r="L7" s="108">
        <f t="shared" ref="L7:L45" si="5">IF(J7="","",($C$52*LN(J7)^$C$54))</f>
        <v>61.835836214450325</v>
      </c>
      <c r="M7" s="111">
        <f t="shared" ref="M7:M45" si="6">IF(K7="","",ABS(K7-L7)^1)</f>
        <v>12.835836214450325</v>
      </c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</row>
    <row r="8" spans="1:24" x14ac:dyDescent="0.55000000000000004">
      <c r="A8" s="109">
        <f>EINGABEN!A8</f>
        <v>4</v>
      </c>
      <c r="B8" s="109">
        <f>EINGABEN!E8</f>
        <v>16</v>
      </c>
      <c r="C8" s="109"/>
      <c r="D8" s="109">
        <f t="shared" si="2"/>
        <v>0.32663426178164973</v>
      </c>
      <c r="E8" s="109">
        <f t="shared" si="3"/>
        <v>2.7725887223022814</v>
      </c>
      <c r="F8" s="108">
        <f>(LN(C52*(2.7182813^(D8))^C54))</f>
        <v>3.2786073700681171</v>
      </c>
      <c r="G8" s="109">
        <f t="shared" si="0"/>
        <v>0.90562247053333311</v>
      </c>
      <c r="H8" s="109">
        <f t="shared" si="1"/>
        <v>0.10668994096964328</v>
      </c>
      <c r="I8" s="109">
        <f t="shared" si="1"/>
        <v>7.6872482230377974</v>
      </c>
      <c r="J8" s="108">
        <f>IF(EINGABEN!C8="","",EINGABEN!C8)</f>
        <v>4</v>
      </c>
      <c r="K8" s="108">
        <f t="shared" si="4"/>
        <v>16</v>
      </c>
      <c r="L8" s="108">
        <f t="shared" si="5"/>
        <v>26.538792326593111</v>
      </c>
      <c r="M8" s="111">
        <f t="shared" si="6"/>
        <v>10.538792326593111</v>
      </c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</row>
    <row r="9" spans="1:24" x14ac:dyDescent="0.55000000000000004">
      <c r="A9" s="109">
        <f>EINGABEN!A9</f>
        <v>2.5</v>
      </c>
      <c r="B9" s="109">
        <f>EINGABEN!E9</f>
        <v>6.25</v>
      </c>
      <c r="C9" s="109"/>
      <c r="D9" s="109">
        <f t="shared" si="2"/>
        <v>-8.7421567425328514E-2</v>
      </c>
      <c r="E9" s="109">
        <f t="shared" si="3"/>
        <v>1.8325814639083102</v>
      </c>
      <c r="F9" s="108">
        <f>(LN(C52*(2.7182813^(D9))^C54))</f>
        <v>2.245743234630531</v>
      </c>
      <c r="G9" s="109">
        <f t="shared" si="0"/>
        <v>-0.16020714400946759</v>
      </c>
      <c r="H9" s="109">
        <f t="shared" si="1"/>
        <v>7.6425304511012595E-3</v>
      </c>
      <c r="I9" s="109">
        <f t="shared" si="1"/>
        <v>3.3583548218603254</v>
      </c>
      <c r="J9" s="108">
        <f>IF(EINGABEN!C9="","",EINGABEN!C9)</f>
        <v>2.5</v>
      </c>
      <c r="K9" s="108">
        <f t="shared" si="4"/>
        <v>6.25</v>
      </c>
      <c r="L9" s="108">
        <f t="shared" si="5"/>
        <v>9.4474341048992425</v>
      </c>
      <c r="M9" s="111">
        <f t="shared" si="6"/>
        <v>3.1974341048992425</v>
      </c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</row>
    <row r="10" spans="1:24" x14ac:dyDescent="0.55000000000000004">
      <c r="A10" s="109">
        <f>EINGABEN!A10</f>
        <v>4.5</v>
      </c>
      <c r="B10" s="111">
        <f>EINGABEN!E10</f>
        <v>20.25</v>
      </c>
      <c r="C10" s="109"/>
      <c r="D10" s="109">
        <f t="shared" si="2"/>
        <v>0.4081796863035837</v>
      </c>
      <c r="E10" s="109">
        <f t="shared" si="3"/>
        <v>3.0081547936019311</v>
      </c>
      <c r="F10" s="108">
        <f>(LN(C52*(2.7182813^(D10))^C54))</f>
        <v>3.482022799719358</v>
      </c>
      <c r="G10" s="109">
        <f t="shared" si="0"/>
        <v>1.2278676800050579</v>
      </c>
      <c r="H10" s="109">
        <f t="shared" si="1"/>
        <v>0.166610656310892</v>
      </c>
      <c r="I10" s="109">
        <f t="shared" si="1"/>
        <v>9.0489952622702763</v>
      </c>
      <c r="J10" s="108">
        <f>IF(EINGABEN!C10="","",EINGABEN!C10)</f>
        <v>4.5</v>
      </c>
      <c r="K10" s="108">
        <f t="shared" si="4"/>
        <v>20.25</v>
      </c>
      <c r="L10" s="108">
        <f t="shared" si="5"/>
        <v>32.525454363891541</v>
      </c>
      <c r="M10" s="111">
        <f t="shared" si="6"/>
        <v>12.275454363891541</v>
      </c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</row>
    <row r="11" spans="1:24" x14ac:dyDescent="0.55000000000000004">
      <c r="A11" s="109">
        <f>EINGABEN!A11</f>
        <v>10</v>
      </c>
      <c r="B11" s="111">
        <f>EINGABEN!E11</f>
        <v>100</v>
      </c>
      <c r="C11" s="109"/>
      <c r="D11" s="109">
        <f t="shared" si="2"/>
        <v>0.83403244568225043</v>
      </c>
      <c r="E11" s="109">
        <f t="shared" si="3"/>
        <v>4.6051701859980918</v>
      </c>
      <c r="F11" s="108">
        <f>(LN(C52*(2.7182813^(D11))^C54))</f>
        <v>4.5443144307338939</v>
      </c>
      <c r="G11" s="109">
        <f t="shared" si="0"/>
        <v>3.8408613530109728</v>
      </c>
      <c r="H11" s="109">
        <f t="shared" si="1"/>
        <v>0.69561012045071602</v>
      </c>
      <c r="I11" s="109">
        <f t="shared" si="1"/>
        <v>21.207592442005698</v>
      </c>
      <c r="J11" s="108">
        <f>IF(EINGABEN!C11="","",EINGABEN!C11)</f>
        <v>10</v>
      </c>
      <c r="K11" s="108">
        <f t="shared" si="4"/>
        <v>100</v>
      </c>
      <c r="L11" s="108">
        <f t="shared" si="5"/>
        <v>94.095933794171131</v>
      </c>
      <c r="M11" s="111">
        <f t="shared" si="6"/>
        <v>5.9040662058288689</v>
      </c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</row>
    <row r="12" spans="1:24" x14ac:dyDescent="0.55000000000000004">
      <c r="A12" s="109">
        <f>EINGABEN!A12</f>
        <v>12</v>
      </c>
      <c r="B12" s="111">
        <f>EINGABEN!E12</f>
        <v>144</v>
      </c>
      <c r="C12" s="109"/>
      <c r="D12" s="109">
        <f t="shared" si="2"/>
        <v>0.91023509370068401</v>
      </c>
      <c r="E12" s="109">
        <f t="shared" si="3"/>
        <v>4.9698132995829454</v>
      </c>
      <c r="F12" s="108">
        <f>(LN(C52*(2.7182813^(D12))^C54))</f>
        <v>4.7344022802742751</v>
      </c>
      <c r="G12" s="109">
        <f t="shared" si="0"/>
        <v>4.5236984744207875</v>
      </c>
      <c r="H12" s="109">
        <f t="shared" si="1"/>
        <v>0.82852792580429302</v>
      </c>
      <c r="I12" s="109">
        <f t="shared" si="1"/>
        <v>24.699044232711522</v>
      </c>
      <c r="J12" s="108">
        <f>IF(EINGABEN!C12="","",EINGABEN!C12)</f>
        <v>12</v>
      </c>
      <c r="K12" s="108">
        <f t="shared" si="4"/>
        <v>144</v>
      </c>
      <c r="L12" s="108">
        <f t="shared" si="5"/>
        <v>113.79547075549637</v>
      </c>
      <c r="M12" s="111">
        <f t="shared" si="6"/>
        <v>30.204529244503632</v>
      </c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</row>
    <row r="13" spans="1:24" x14ac:dyDescent="0.55000000000000004">
      <c r="A13" s="109">
        <f>EINGABEN!A13</f>
        <v>15</v>
      </c>
      <c r="B13" s="111">
        <f>EINGABEN!E13</f>
        <v>225</v>
      </c>
      <c r="C13" s="109"/>
      <c r="D13" s="109">
        <f t="shared" si="2"/>
        <v>0.99622889319757446</v>
      </c>
      <c r="E13" s="109">
        <f t="shared" si="3"/>
        <v>5.4161004022088646</v>
      </c>
      <c r="F13" s="108">
        <f>(LN(C52*(2.7182813^(D13))^C54))</f>
        <v>4.9489142013851586</v>
      </c>
      <c r="G13" s="109">
        <f t="shared" si="0"/>
        <v>5.3956757091394749</v>
      </c>
      <c r="H13" s="109">
        <f t="shared" si="1"/>
        <v>0.99247200764166421</v>
      </c>
      <c r="I13" s="109">
        <f t="shared" si="1"/>
        <v>29.334143566807025</v>
      </c>
      <c r="J13" s="108">
        <f>IF(EINGABEN!C13="","",EINGABEN!C13)</f>
        <v>15</v>
      </c>
      <c r="K13" s="108">
        <f t="shared" si="4"/>
        <v>225</v>
      </c>
      <c r="L13" s="108">
        <f t="shared" si="5"/>
        <v>141.02182757550375</v>
      </c>
      <c r="M13" s="111">
        <f t="shared" si="6"/>
        <v>83.97817242449625</v>
      </c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</row>
    <row r="14" spans="1:24" x14ac:dyDescent="0.55000000000000004">
      <c r="A14" s="109">
        <f>EINGABEN!A14</f>
        <v>1.5</v>
      </c>
      <c r="B14" s="111">
        <f>EINGABEN!E14</f>
        <v>2.25</v>
      </c>
      <c r="C14" s="109"/>
      <c r="D14" s="109">
        <f t="shared" si="2"/>
        <v>-0.90272043927585721</v>
      </c>
      <c r="E14" s="109">
        <f t="shared" si="3"/>
        <v>0.81093021666077325</v>
      </c>
      <c r="F14" s="108">
        <f>(LN(C52*(2.7182813^(D14))^C54))</f>
        <v>0.21197651768814066</v>
      </c>
      <c r="G14" s="109">
        <f t="shared" si="0"/>
        <v>-0.73204328140607933</v>
      </c>
      <c r="H14" s="109">
        <f t="shared" si="1"/>
        <v>0.81490419148639659</v>
      </c>
      <c r="I14" s="109">
        <f t="shared" si="1"/>
        <v>0.65760781629348863</v>
      </c>
      <c r="J14" s="108">
        <f>IF(EINGABEN!C14="","",EINGABEN!C14)</f>
        <v>1.5</v>
      </c>
      <c r="K14" s="163">
        <f t="shared" si="4"/>
        <v>2.25</v>
      </c>
      <c r="L14" s="108">
        <f t="shared" si="5"/>
        <v>1.2361182659638539</v>
      </c>
      <c r="M14" s="111">
        <f t="shared" si="6"/>
        <v>1.0138817340361461</v>
      </c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</row>
    <row r="15" spans="1:24" ht="14.7" thickBot="1" x14ac:dyDescent="0.6">
      <c r="A15" s="112">
        <f>EINGABEN!A15</f>
        <v>14</v>
      </c>
      <c r="B15" s="145">
        <f>EINGABEN!E15</f>
        <v>196</v>
      </c>
      <c r="C15" s="112"/>
      <c r="D15" s="112">
        <f t="shared" si="2"/>
        <v>0.97042178154802439</v>
      </c>
      <c r="E15" s="112">
        <f t="shared" si="3"/>
        <v>5.2781146592356194</v>
      </c>
      <c r="F15" s="113">
        <f>(LN(C52*(2.7182813^(D15))^C54))</f>
        <v>4.8845382448550811</v>
      </c>
      <c r="G15" s="109">
        <f t="shared" si="0"/>
        <v>5.1219974308301737</v>
      </c>
      <c r="H15" s="109">
        <f t="shared" si="1"/>
        <v>0.94171843410284162</v>
      </c>
      <c r="I15" s="109">
        <f t="shared" si="1"/>
        <v>27.858494356037937</v>
      </c>
      <c r="J15" s="108">
        <f>IF(EINGABEN!C15="","",EINGABEN!C15)</f>
        <v>14</v>
      </c>
      <c r="K15" s="108">
        <f t="shared" si="4"/>
        <v>196</v>
      </c>
      <c r="L15" s="108">
        <f t="shared" si="5"/>
        <v>132.22945577178209</v>
      </c>
      <c r="M15" s="111">
        <f t="shared" si="6"/>
        <v>63.770544228217915</v>
      </c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</row>
    <row r="16" spans="1:24" ht="14.7" thickTop="1" x14ac:dyDescent="0.55000000000000004">
      <c r="A16" s="114">
        <f>EINGABEN!A16</f>
        <v>2.7182818279999998</v>
      </c>
      <c r="B16" s="147">
        <f>EINGABEN!E16</f>
        <v>1</v>
      </c>
      <c r="C16" s="115"/>
      <c r="D16" s="115">
        <f t="shared" si="2"/>
        <v>3.5099210143349711E-9</v>
      </c>
      <c r="E16" s="115">
        <f t="shared" si="3"/>
        <v>1.0000000822403709E-9</v>
      </c>
      <c r="F16" s="116">
        <f>(LN(C52*(2.7182813^(D16))^C54))</f>
        <v>2.4638167380408542</v>
      </c>
      <c r="G16" s="109">
        <f t="shared" si="0"/>
        <v>3.5099213029921775E-18</v>
      </c>
      <c r="H16" s="109">
        <f t="shared" si="1"/>
        <v>1.2319545526870232E-17</v>
      </c>
      <c r="I16" s="109">
        <f t="shared" si="1"/>
        <v>1.0000001644807486E-18</v>
      </c>
      <c r="J16" s="108" t="str">
        <f>IF(EINGABEN!C16="","",EINGABEN!C16)</f>
        <v/>
      </c>
      <c r="K16" s="108" t="str">
        <f t="shared" si="4"/>
        <v/>
      </c>
      <c r="L16" s="108" t="str">
        <f t="shared" si="5"/>
        <v/>
      </c>
      <c r="M16" s="111" t="str">
        <f t="shared" si="6"/>
        <v/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x14ac:dyDescent="0.55000000000000004">
      <c r="A17" s="117">
        <f>EINGABEN!A17</f>
        <v>2.7182818279999998</v>
      </c>
      <c r="B17" s="45">
        <f>EINGABEN!E17</f>
        <v>1</v>
      </c>
      <c r="C17" s="44"/>
      <c r="D17" s="44">
        <f t="shared" si="2"/>
        <v>3.5099210143349711E-9</v>
      </c>
      <c r="E17" s="44">
        <f t="shared" si="3"/>
        <v>1.0000000822403709E-9</v>
      </c>
      <c r="F17" s="41">
        <f>(LN(C52*(2.7182813^(D17))^C54))</f>
        <v>2.4638167380408542</v>
      </c>
      <c r="G17" s="109">
        <f t="shared" si="0"/>
        <v>3.5099213029921775E-18</v>
      </c>
      <c r="H17" s="109">
        <f t="shared" si="1"/>
        <v>1.2319545526870232E-17</v>
      </c>
      <c r="I17" s="109">
        <f t="shared" si="1"/>
        <v>1.0000001644807486E-18</v>
      </c>
      <c r="J17" s="108" t="str">
        <f>IF(EINGABEN!C17="","",EINGABEN!C17)</f>
        <v/>
      </c>
      <c r="K17" s="108" t="str">
        <f t="shared" si="4"/>
        <v/>
      </c>
      <c r="L17" s="108" t="str">
        <f t="shared" si="5"/>
        <v/>
      </c>
      <c r="M17" s="111" t="str">
        <f t="shared" si="6"/>
        <v/>
      </c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x14ac:dyDescent="0.55000000000000004">
      <c r="A18" s="117">
        <f>EINGABEN!A18</f>
        <v>2.7182818279999998</v>
      </c>
      <c r="B18" s="45">
        <f>EINGABEN!E18</f>
        <v>1</v>
      </c>
      <c r="C18" s="44"/>
      <c r="D18" s="44">
        <f t="shared" si="2"/>
        <v>3.5099210143349711E-9</v>
      </c>
      <c r="E18" s="44">
        <f t="shared" si="3"/>
        <v>1.0000000822403709E-9</v>
      </c>
      <c r="F18" s="41">
        <f>(LN(C52*(2.7182813^(D18))^C54))</f>
        <v>2.4638167380408542</v>
      </c>
      <c r="G18" s="109">
        <f t="shared" si="0"/>
        <v>3.5099213029921775E-18</v>
      </c>
      <c r="H18" s="109">
        <f t="shared" si="1"/>
        <v>1.2319545526870232E-17</v>
      </c>
      <c r="I18" s="109">
        <f t="shared" si="1"/>
        <v>1.0000001644807486E-18</v>
      </c>
      <c r="J18" s="108" t="str">
        <f>IF(EINGABEN!C18="","",EINGABEN!C18)</f>
        <v/>
      </c>
      <c r="K18" s="108" t="str">
        <f t="shared" si="4"/>
        <v/>
      </c>
      <c r="L18" s="108" t="str">
        <f t="shared" si="5"/>
        <v/>
      </c>
      <c r="M18" s="111" t="str">
        <f t="shared" si="6"/>
        <v/>
      </c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x14ac:dyDescent="0.55000000000000004">
      <c r="A19" s="117">
        <f>EINGABEN!A19</f>
        <v>2.7182818279999998</v>
      </c>
      <c r="B19" s="45">
        <f>EINGABEN!E19</f>
        <v>1</v>
      </c>
      <c r="C19" s="44"/>
      <c r="D19" s="44">
        <f t="shared" si="2"/>
        <v>3.5099210143349711E-9</v>
      </c>
      <c r="E19" s="44">
        <f t="shared" si="3"/>
        <v>1.0000000822403709E-9</v>
      </c>
      <c r="F19" s="41">
        <f>(LN(C52*(2.7182813^(D19))^C54))</f>
        <v>2.4638167380408542</v>
      </c>
      <c r="G19" s="109">
        <f t="shared" si="0"/>
        <v>3.5099213029921775E-18</v>
      </c>
      <c r="H19" s="109">
        <f t="shared" si="1"/>
        <v>1.2319545526870232E-17</v>
      </c>
      <c r="I19" s="109">
        <f t="shared" si="1"/>
        <v>1.0000001644807486E-18</v>
      </c>
      <c r="J19" s="108" t="str">
        <f>IF(EINGABEN!C19="","",EINGABEN!C19)</f>
        <v/>
      </c>
      <c r="K19" s="108" t="str">
        <f t="shared" si="4"/>
        <v/>
      </c>
      <c r="L19" s="108" t="str">
        <f t="shared" si="5"/>
        <v/>
      </c>
      <c r="M19" s="111" t="str">
        <f t="shared" si="6"/>
        <v/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x14ac:dyDescent="0.55000000000000004">
      <c r="A20" s="117">
        <f>EINGABEN!A20</f>
        <v>2.7182818279999998</v>
      </c>
      <c r="B20" s="45">
        <f>EINGABEN!E20</f>
        <v>1</v>
      </c>
      <c r="C20" s="44"/>
      <c r="D20" s="44">
        <f t="shared" si="2"/>
        <v>3.5099210143349711E-9</v>
      </c>
      <c r="E20" s="44">
        <f t="shared" si="3"/>
        <v>1.0000000822403709E-9</v>
      </c>
      <c r="F20" s="41">
        <f>(LN(C52*(2.7182813^(D20))^C54))</f>
        <v>2.4638167380408542</v>
      </c>
      <c r="G20" s="109">
        <f t="shared" si="0"/>
        <v>3.5099213029921775E-18</v>
      </c>
      <c r="H20" s="109">
        <f t="shared" si="1"/>
        <v>1.2319545526870232E-17</v>
      </c>
      <c r="I20" s="109">
        <f t="shared" si="1"/>
        <v>1.0000001644807486E-18</v>
      </c>
      <c r="J20" s="108" t="str">
        <f>IF(EINGABEN!C20="","",EINGABEN!C20)</f>
        <v/>
      </c>
      <c r="K20" s="108" t="str">
        <f t="shared" si="4"/>
        <v/>
      </c>
      <c r="L20" s="108" t="str">
        <f t="shared" si="5"/>
        <v/>
      </c>
      <c r="M20" s="111" t="str">
        <f t="shared" si="6"/>
        <v/>
      </c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x14ac:dyDescent="0.55000000000000004">
      <c r="A21" s="117">
        <f>EINGABEN!A21</f>
        <v>2.7182818279999998</v>
      </c>
      <c r="B21" s="45">
        <f>EINGABEN!E21</f>
        <v>1</v>
      </c>
      <c r="C21" s="44"/>
      <c r="D21" s="44">
        <f t="shared" si="2"/>
        <v>3.5099210143349711E-9</v>
      </c>
      <c r="E21" s="44">
        <f t="shared" si="3"/>
        <v>1.0000000822403709E-9</v>
      </c>
      <c r="F21" s="41">
        <f>(LN(C52*(2.7182813^(D21))^C54))</f>
        <v>2.4638167380408542</v>
      </c>
      <c r="G21" s="109">
        <f t="shared" si="0"/>
        <v>3.5099213029921775E-18</v>
      </c>
      <c r="H21" s="109">
        <f t="shared" si="1"/>
        <v>1.2319545526870232E-17</v>
      </c>
      <c r="I21" s="109">
        <f t="shared" si="1"/>
        <v>1.0000001644807486E-18</v>
      </c>
      <c r="J21" s="108" t="str">
        <f>IF(EINGABEN!C21="","",EINGABEN!C21)</f>
        <v/>
      </c>
      <c r="K21" s="108" t="str">
        <f t="shared" si="4"/>
        <v/>
      </c>
      <c r="L21" s="108" t="str">
        <f t="shared" si="5"/>
        <v/>
      </c>
      <c r="M21" s="111" t="str">
        <f t="shared" si="6"/>
        <v/>
      </c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x14ac:dyDescent="0.55000000000000004">
      <c r="A22" s="117">
        <f>EINGABEN!A22</f>
        <v>2.7182818279999998</v>
      </c>
      <c r="B22" s="45">
        <f>EINGABEN!E22</f>
        <v>1</v>
      </c>
      <c r="C22" s="44"/>
      <c r="D22" s="44">
        <f t="shared" si="2"/>
        <v>3.5099210143349711E-9</v>
      </c>
      <c r="E22" s="44">
        <f t="shared" si="3"/>
        <v>1.0000000822403709E-9</v>
      </c>
      <c r="F22" s="41">
        <f>(LN(C52*(2.7182813^(D22))^C54))</f>
        <v>2.4638167380408542</v>
      </c>
      <c r="G22" s="109">
        <f t="shared" si="0"/>
        <v>3.5099213029921775E-18</v>
      </c>
      <c r="H22" s="109">
        <f t="shared" si="1"/>
        <v>1.2319545526870232E-17</v>
      </c>
      <c r="I22" s="109">
        <f t="shared" si="1"/>
        <v>1.0000001644807486E-18</v>
      </c>
      <c r="J22" s="108" t="str">
        <f>IF(EINGABEN!C22="","",EINGABEN!C22)</f>
        <v/>
      </c>
      <c r="K22" s="108" t="str">
        <f t="shared" si="4"/>
        <v/>
      </c>
      <c r="L22" s="108" t="str">
        <f t="shared" si="5"/>
        <v/>
      </c>
      <c r="M22" s="111" t="str">
        <f t="shared" si="6"/>
        <v/>
      </c>
      <c r="N22" s="108"/>
      <c r="O22" s="108"/>
      <c r="P22" s="108"/>
      <c r="Q22" s="108"/>
      <c r="R22" s="108"/>
      <c r="S22" s="108"/>
      <c r="T22" s="108"/>
      <c r="U22" s="108"/>
      <c r="V22" s="108"/>
    </row>
    <row r="23" spans="1:22" x14ac:dyDescent="0.55000000000000004">
      <c r="A23" s="117">
        <f>EINGABEN!A23</f>
        <v>2.7182818279999998</v>
      </c>
      <c r="B23" s="45">
        <f>EINGABEN!E23</f>
        <v>1</v>
      </c>
      <c r="C23" s="44"/>
      <c r="D23" s="44">
        <f t="shared" si="2"/>
        <v>3.5099210143349711E-9</v>
      </c>
      <c r="E23" s="44">
        <f t="shared" si="3"/>
        <v>1.0000000822403709E-9</v>
      </c>
      <c r="F23" s="41">
        <f>(LN(C52*(2.7182813^(D23))^C54))</f>
        <v>2.4638167380408542</v>
      </c>
      <c r="G23" s="109">
        <f t="shared" si="0"/>
        <v>3.5099213029921775E-18</v>
      </c>
      <c r="H23" s="109">
        <f t="shared" si="1"/>
        <v>1.2319545526870232E-17</v>
      </c>
      <c r="I23" s="109">
        <f t="shared" si="1"/>
        <v>1.0000001644807486E-18</v>
      </c>
      <c r="J23" s="108" t="str">
        <f>IF(EINGABEN!C23="","",EINGABEN!C23)</f>
        <v/>
      </c>
      <c r="K23" s="108" t="str">
        <f t="shared" si="4"/>
        <v/>
      </c>
      <c r="L23" s="108" t="str">
        <f t="shared" si="5"/>
        <v/>
      </c>
      <c r="M23" s="111" t="str">
        <f t="shared" si="6"/>
        <v/>
      </c>
      <c r="N23" s="108"/>
      <c r="O23" s="108"/>
      <c r="P23" s="108"/>
      <c r="Q23" s="108"/>
      <c r="R23" s="108"/>
      <c r="S23" s="108"/>
      <c r="T23" s="108"/>
      <c r="U23" s="108"/>
      <c r="V23" s="108"/>
    </row>
    <row r="24" spans="1:22" x14ac:dyDescent="0.55000000000000004">
      <c r="A24" s="117">
        <f>EINGABEN!A24</f>
        <v>2.7182818279999998</v>
      </c>
      <c r="B24" s="45">
        <f>EINGABEN!E24</f>
        <v>1</v>
      </c>
      <c r="C24" s="44"/>
      <c r="D24" s="44">
        <f t="shared" si="2"/>
        <v>3.5099210143349711E-9</v>
      </c>
      <c r="E24" s="44">
        <f t="shared" si="3"/>
        <v>1.0000000822403709E-9</v>
      </c>
      <c r="F24" s="41">
        <f>(LN(C52*(2.7182813^(D24))^C54))</f>
        <v>2.4638167380408542</v>
      </c>
      <c r="G24" s="109">
        <f t="shared" si="0"/>
        <v>3.5099213029921775E-18</v>
      </c>
      <c r="H24" s="109">
        <f t="shared" si="1"/>
        <v>1.2319545526870232E-17</v>
      </c>
      <c r="I24" s="109">
        <f t="shared" si="1"/>
        <v>1.0000001644807486E-18</v>
      </c>
      <c r="J24" s="108" t="str">
        <f>IF(EINGABEN!C24="","",EINGABEN!C24)</f>
        <v/>
      </c>
      <c r="K24" s="108" t="str">
        <f t="shared" si="4"/>
        <v/>
      </c>
      <c r="L24" s="108" t="str">
        <f t="shared" si="5"/>
        <v/>
      </c>
      <c r="M24" s="111" t="str">
        <f t="shared" si="6"/>
        <v/>
      </c>
      <c r="N24" s="108"/>
      <c r="O24" s="108"/>
      <c r="P24" s="108"/>
      <c r="Q24" s="108"/>
      <c r="R24" s="108"/>
      <c r="S24" s="108"/>
      <c r="T24" s="108"/>
      <c r="U24" s="108"/>
      <c r="V24" s="108"/>
    </row>
    <row r="25" spans="1:22" x14ac:dyDescent="0.55000000000000004">
      <c r="A25" s="117">
        <f>EINGABEN!A25</f>
        <v>2.7182818279999998</v>
      </c>
      <c r="B25" s="45">
        <f>EINGABEN!E25</f>
        <v>1</v>
      </c>
      <c r="C25" s="44"/>
      <c r="D25" s="44">
        <f t="shared" si="2"/>
        <v>3.5099210143349711E-9</v>
      </c>
      <c r="E25" s="44">
        <f t="shared" si="3"/>
        <v>1.0000000822403709E-9</v>
      </c>
      <c r="F25" s="41">
        <f>(LN(C52*(2.7182813^(D25))^C54))</f>
        <v>2.4638167380408542</v>
      </c>
      <c r="G25" s="109">
        <f t="shared" si="0"/>
        <v>3.5099213029921775E-18</v>
      </c>
      <c r="H25" s="109">
        <f t="shared" si="1"/>
        <v>1.2319545526870232E-17</v>
      </c>
      <c r="I25" s="109">
        <f t="shared" si="1"/>
        <v>1.0000001644807486E-18</v>
      </c>
      <c r="J25" s="108" t="str">
        <f>IF(EINGABEN!C25="","",EINGABEN!C25)</f>
        <v/>
      </c>
      <c r="K25" s="108" t="str">
        <f t="shared" si="4"/>
        <v/>
      </c>
      <c r="L25" s="108" t="str">
        <f t="shared" si="5"/>
        <v/>
      </c>
      <c r="M25" s="111" t="str">
        <f t="shared" si="6"/>
        <v/>
      </c>
      <c r="N25" s="108"/>
      <c r="O25" s="108"/>
      <c r="P25" s="108"/>
      <c r="Q25" s="108"/>
      <c r="R25" s="108"/>
      <c r="S25" s="108"/>
      <c r="T25" s="108"/>
      <c r="U25" s="108"/>
      <c r="V25" s="108"/>
    </row>
    <row r="26" spans="1:22" x14ac:dyDescent="0.55000000000000004">
      <c r="A26" s="117">
        <f>EINGABEN!A26</f>
        <v>2.7182818279999998</v>
      </c>
      <c r="B26" s="45">
        <f>EINGABEN!E26</f>
        <v>1</v>
      </c>
      <c r="C26" s="44"/>
      <c r="D26" s="44">
        <f t="shared" si="2"/>
        <v>3.5099210143349711E-9</v>
      </c>
      <c r="E26" s="44">
        <f t="shared" si="3"/>
        <v>1.0000000822403709E-9</v>
      </c>
      <c r="F26" s="41">
        <f>(LN(C52*(2.7182813^(D26))^C54))</f>
        <v>2.4638167380408542</v>
      </c>
      <c r="G26" s="109">
        <f t="shared" si="0"/>
        <v>3.5099213029921775E-18</v>
      </c>
      <c r="H26" s="109">
        <f t="shared" si="1"/>
        <v>1.2319545526870232E-17</v>
      </c>
      <c r="I26" s="109">
        <f t="shared" si="1"/>
        <v>1.0000001644807486E-18</v>
      </c>
      <c r="J26" s="108" t="str">
        <f>IF(EINGABEN!C26="","",EINGABEN!C26)</f>
        <v/>
      </c>
      <c r="K26" s="108" t="str">
        <f t="shared" si="4"/>
        <v/>
      </c>
      <c r="L26" s="108" t="str">
        <f t="shared" si="5"/>
        <v/>
      </c>
      <c r="M26" s="111" t="str">
        <f t="shared" si="6"/>
        <v/>
      </c>
      <c r="N26" s="108"/>
      <c r="O26" s="108"/>
      <c r="P26" s="108"/>
      <c r="Q26" s="108"/>
      <c r="R26" s="108"/>
      <c r="S26" s="108"/>
      <c r="T26" s="108"/>
      <c r="U26" s="108"/>
      <c r="V26" s="108"/>
    </row>
    <row r="27" spans="1:22" x14ac:dyDescent="0.55000000000000004">
      <c r="A27" s="117">
        <f>EINGABEN!A27</f>
        <v>2.7182818279999998</v>
      </c>
      <c r="B27" s="45">
        <f>EINGABEN!E27</f>
        <v>1</v>
      </c>
      <c r="C27" s="44"/>
      <c r="D27" s="44">
        <f t="shared" si="2"/>
        <v>3.5099210143349711E-9</v>
      </c>
      <c r="E27" s="44">
        <f t="shared" si="3"/>
        <v>1.0000000822403709E-9</v>
      </c>
      <c r="F27" s="41">
        <f>(LN(C52*(2.7182813^(D27))^C54))</f>
        <v>2.4638167380408542</v>
      </c>
      <c r="G27" s="109">
        <f t="shared" si="0"/>
        <v>3.5099213029921775E-18</v>
      </c>
      <c r="H27" s="109">
        <f t="shared" si="1"/>
        <v>1.2319545526870232E-17</v>
      </c>
      <c r="I27" s="109">
        <f t="shared" si="1"/>
        <v>1.0000001644807486E-18</v>
      </c>
      <c r="J27" s="108" t="str">
        <f>IF(EINGABEN!C27="","",EINGABEN!C27)</f>
        <v/>
      </c>
      <c r="K27" s="108" t="str">
        <f t="shared" si="4"/>
        <v/>
      </c>
      <c r="L27" s="108" t="str">
        <f t="shared" si="5"/>
        <v/>
      </c>
      <c r="M27" s="111" t="str">
        <f t="shared" si="6"/>
        <v/>
      </c>
      <c r="N27" s="108"/>
      <c r="O27" s="108"/>
      <c r="P27" s="108"/>
      <c r="Q27" s="108"/>
      <c r="R27" s="108"/>
      <c r="S27" s="108"/>
      <c r="T27" s="108"/>
      <c r="U27" s="108"/>
      <c r="V27" s="108"/>
    </row>
    <row r="28" spans="1:22" x14ac:dyDescent="0.55000000000000004">
      <c r="A28" s="117">
        <f>EINGABEN!A28</f>
        <v>2.7182818279999998</v>
      </c>
      <c r="B28" s="45">
        <f>EINGABEN!E28</f>
        <v>1</v>
      </c>
      <c r="C28" s="44"/>
      <c r="D28" s="44">
        <f t="shared" si="2"/>
        <v>3.5099210143349711E-9</v>
      </c>
      <c r="E28" s="44">
        <f t="shared" si="3"/>
        <v>1.0000000822403709E-9</v>
      </c>
      <c r="F28" s="41">
        <f>(LN(C52*(2.7182813^(D28))^C54))</f>
        <v>2.4638167380408542</v>
      </c>
      <c r="G28" s="109">
        <f t="shared" si="0"/>
        <v>3.5099213029921775E-18</v>
      </c>
      <c r="H28" s="109">
        <f t="shared" si="1"/>
        <v>1.2319545526870232E-17</v>
      </c>
      <c r="I28" s="109">
        <f t="shared" si="1"/>
        <v>1.0000001644807486E-18</v>
      </c>
      <c r="J28" s="108" t="str">
        <f>IF(EINGABEN!C28="","",EINGABEN!C28)</f>
        <v/>
      </c>
      <c r="K28" s="108" t="str">
        <f t="shared" si="4"/>
        <v/>
      </c>
      <c r="L28" s="108" t="str">
        <f t="shared" si="5"/>
        <v/>
      </c>
      <c r="M28" s="111" t="str">
        <f t="shared" si="6"/>
        <v/>
      </c>
      <c r="N28" s="108"/>
      <c r="O28" s="108"/>
      <c r="P28" s="108"/>
      <c r="Q28" s="108"/>
      <c r="R28" s="108"/>
      <c r="S28" s="108"/>
      <c r="T28" s="108"/>
      <c r="U28" s="108"/>
      <c r="V28" s="108"/>
    </row>
    <row r="29" spans="1:22" x14ac:dyDescent="0.55000000000000004">
      <c r="A29" s="117">
        <f>EINGABEN!A29</f>
        <v>2.7182818279999998</v>
      </c>
      <c r="B29" s="45">
        <f>EINGABEN!E29</f>
        <v>1</v>
      </c>
      <c r="C29" s="44"/>
      <c r="D29" s="44">
        <f t="shared" si="2"/>
        <v>3.5099210143349711E-9</v>
      </c>
      <c r="E29" s="44">
        <f t="shared" si="3"/>
        <v>1.0000000822403709E-9</v>
      </c>
      <c r="F29" s="41">
        <f>(LN(C52*(2.7182813^(D29))^C54))</f>
        <v>2.4638167380408542</v>
      </c>
      <c r="G29" s="109">
        <f t="shared" si="0"/>
        <v>3.5099213029921775E-18</v>
      </c>
      <c r="H29" s="109">
        <f t="shared" si="1"/>
        <v>1.2319545526870232E-17</v>
      </c>
      <c r="I29" s="109">
        <f t="shared" si="1"/>
        <v>1.0000001644807486E-18</v>
      </c>
      <c r="J29" s="108" t="str">
        <f>IF(EINGABEN!C29="","",EINGABEN!C29)</f>
        <v/>
      </c>
      <c r="K29" s="108" t="str">
        <f t="shared" si="4"/>
        <v/>
      </c>
      <c r="L29" s="108" t="str">
        <f t="shared" si="5"/>
        <v/>
      </c>
      <c r="M29" s="111" t="str">
        <f t="shared" si="6"/>
        <v/>
      </c>
      <c r="N29" s="108"/>
      <c r="O29" s="108"/>
      <c r="P29" s="108"/>
      <c r="Q29" s="108"/>
      <c r="R29" s="108"/>
      <c r="S29" s="108"/>
      <c r="T29" s="108"/>
      <c r="U29" s="108"/>
      <c r="V29" s="108"/>
    </row>
    <row r="30" spans="1:22" x14ac:dyDescent="0.55000000000000004">
      <c r="A30" s="117">
        <f>EINGABEN!A30</f>
        <v>2.7182818279999998</v>
      </c>
      <c r="B30" s="45">
        <f>EINGABEN!E30</f>
        <v>1</v>
      </c>
      <c r="C30" s="44"/>
      <c r="D30" s="44">
        <f t="shared" si="2"/>
        <v>3.5099210143349711E-9</v>
      </c>
      <c r="E30" s="44">
        <f t="shared" si="3"/>
        <v>1.0000000822403709E-9</v>
      </c>
      <c r="F30" s="41">
        <f>(LN(C52*(2.7182813^(D30))^C54))</f>
        <v>2.4638167380408542</v>
      </c>
      <c r="G30" s="109">
        <f t="shared" si="0"/>
        <v>3.5099213029921775E-18</v>
      </c>
      <c r="H30" s="109">
        <f t="shared" si="1"/>
        <v>1.2319545526870232E-17</v>
      </c>
      <c r="I30" s="109">
        <f t="shared" si="1"/>
        <v>1.0000001644807486E-18</v>
      </c>
      <c r="J30" s="108" t="str">
        <f>IF(EINGABEN!C30="","",EINGABEN!C30)</f>
        <v/>
      </c>
      <c r="K30" s="108" t="str">
        <f t="shared" si="4"/>
        <v/>
      </c>
      <c r="L30" s="108" t="str">
        <f t="shared" si="5"/>
        <v/>
      </c>
      <c r="M30" s="111" t="str">
        <f t="shared" si="6"/>
        <v/>
      </c>
      <c r="N30" s="108"/>
      <c r="O30" s="108"/>
      <c r="P30" s="108"/>
      <c r="Q30" s="108"/>
      <c r="R30" s="108"/>
      <c r="S30" s="108"/>
      <c r="T30" s="108"/>
      <c r="U30" s="108"/>
      <c r="V30" s="108"/>
    </row>
    <row r="31" spans="1:22" x14ac:dyDescent="0.55000000000000004">
      <c r="A31" s="117">
        <f>EINGABEN!A31</f>
        <v>2.7182818279999998</v>
      </c>
      <c r="B31" s="45">
        <f>EINGABEN!E31</f>
        <v>1</v>
      </c>
      <c r="C31" s="44"/>
      <c r="D31" s="44">
        <f t="shared" si="2"/>
        <v>3.5099210143349711E-9</v>
      </c>
      <c r="E31" s="44">
        <f t="shared" si="3"/>
        <v>1.0000000822403709E-9</v>
      </c>
      <c r="F31" s="41">
        <f>(LN(C52*(2.7182813^(D31))^C54))</f>
        <v>2.4638167380408542</v>
      </c>
      <c r="G31" s="109">
        <f t="shared" si="0"/>
        <v>3.5099213029921775E-18</v>
      </c>
      <c r="H31" s="109">
        <f t="shared" si="1"/>
        <v>1.2319545526870232E-17</v>
      </c>
      <c r="I31" s="109">
        <f t="shared" si="1"/>
        <v>1.0000001644807486E-18</v>
      </c>
      <c r="J31" s="108" t="str">
        <f>IF(EINGABEN!C31="","",EINGABEN!C31)</f>
        <v/>
      </c>
      <c r="K31" s="108" t="str">
        <f t="shared" si="4"/>
        <v/>
      </c>
      <c r="L31" s="108" t="str">
        <f t="shared" si="5"/>
        <v/>
      </c>
      <c r="M31" s="111" t="str">
        <f t="shared" si="6"/>
        <v/>
      </c>
      <c r="N31" s="108"/>
      <c r="O31" s="108"/>
      <c r="P31" s="108"/>
      <c r="Q31" s="108"/>
      <c r="R31" s="108"/>
      <c r="S31" s="108"/>
      <c r="T31" s="108"/>
      <c r="U31" s="108"/>
      <c r="V31" s="108"/>
    </row>
    <row r="32" spans="1:22" x14ac:dyDescent="0.55000000000000004">
      <c r="A32" s="117">
        <f>EINGABEN!A32</f>
        <v>2.7182818279999998</v>
      </c>
      <c r="B32" s="45">
        <f>EINGABEN!E32</f>
        <v>1</v>
      </c>
      <c r="C32" s="44"/>
      <c r="D32" s="44">
        <f t="shared" si="2"/>
        <v>3.5099210143349711E-9</v>
      </c>
      <c r="E32" s="44">
        <f t="shared" si="3"/>
        <v>1.0000000822403709E-9</v>
      </c>
      <c r="F32" s="41">
        <f>(LN(C52*(2.7182813^(D32))^C54))</f>
        <v>2.4638167380408542</v>
      </c>
      <c r="G32" s="109">
        <f t="shared" si="0"/>
        <v>3.5099213029921775E-18</v>
      </c>
      <c r="H32" s="109">
        <f t="shared" si="1"/>
        <v>1.2319545526870232E-17</v>
      </c>
      <c r="I32" s="109">
        <f t="shared" si="1"/>
        <v>1.0000001644807486E-18</v>
      </c>
      <c r="J32" s="108" t="str">
        <f>IF(EINGABEN!C32="","",EINGABEN!C32)</f>
        <v/>
      </c>
      <c r="K32" s="108" t="str">
        <f t="shared" si="4"/>
        <v/>
      </c>
      <c r="L32" s="108" t="str">
        <f t="shared" si="5"/>
        <v/>
      </c>
      <c r="M32" s="111" t="str">
        <f t="shared" si="6"/>
        <v/>
      </c>
      <c r="N32" s="108"/>
      <c r="O32" s="108"/>
      <c r="P32" s="108"/>
      <c r="Q32" s="108"/>
      <c r="R32" s="108"/>
      <c r="S32" s="108"/>
      <c r="T32" s="108"/>
      <c r="U32" s="108"/>
      <c r="V32" s="108"/>
    </row>
    <row r="33" spans="1:22" x14ac:dyDescent="0.55000000000000004">
      <c r="A33" s="117">
        <f>EINGABEN!A33</f>
        <v>2.7182818279999998</v>
      </c>
      <c r="B33" s="45">
        <f>EINGABEN!E33</f>
        <v>1</v>
      </c>
      <c r="C33" s="44"/>
      <c r="D33" s="44">
        <f t="shared" si="2"/>
        <v>3.5099210143349711E-9</v>
      </c>
      <c r="E33" s="44">
        <f t="shared" si="3"/>
        <v>1.0000000822403709E-9</v>
      </c>
      <c r="F33" s="41">
        <f>(LN(C52*(2.7182813^(D33))^C54))</f>
        <v>2.4638167380408542</v>
      </c>
      <c r="G33" s="109">
        <f t="shared" si="0"/>
        <v>3.5099213029921775E-18</v>
      </c>
      <c r="H33" s="109">
        <f t="shared" si="1"/>
        <v>1.2319545526870232E-17</v>
      </c>
      <c r="I33" s="109">
        <f t="shared" si="1"/>
        <v>1.0000001644807486E-18</v>
      </c>
      <c r="J33" s="108" t="str">
        <f>IF(EINGABEN!C33="","",EINGABEN!C33)</f>
        <v/>
      </c>
      <c r="K33" s="108" t="str">
        <f t="shared" si="4"/>
        <v/>
      </c>
      <c r="L33" s="108" t="str">
        <f t="shared" si="5"/>
        <v/>
      </c>
      <c r="M33" s="111" t="str">
        <f t="shared" si="6"/>
        <v/>
      </c>
      <c r="N33" s="108"/>
      <c r="O33" s="108"/>
      <c r="P33" s="108"/>
      <c r="Q33" s="108"/>
      <c r="R33" s="108"/>
      <c r="S33" s="108"/>
      <c r="T33" s="108"/>
      <c r="U33" s="108"/>
      <c r="V33" s="108"/>
    </row>
    <row r="34" spans="1:22" x14ac:dyDescent="0.55000000000000004">
      <c r="A34" s="117">
        <f>EINGABEN!A34</f>
        <v>2.7182818279999998</v>
      </c>
      <c r="B34" s="45">
        <f>EINGABEN!E34</f>
        <v>1</v>
      </c>
      <c r="C34" s="44"/>
      <c r="D34" s="44">
        <f t="shared" si="2"/>
        <v>3.5099210143349711E-9</v>
      </c>
      <c r="E34" s="44">
        <f t="shared" si="3"/>
        <v>1.0000000822403709E-9</v>
      </c>
      <c r="F34" s="41">
        <f>(LN(C52*(2.7182813^(D34))^C54))</f>
        <v>2.4638167380408542</v>
      </c>
      <c r="G34" s="109">
        <f t="shared" si="0"/>
        <v>3.5099213029921775E-18</v>
      </c>
      <c r="H34" s="109">
        <f t="shared" si="1"/>
        <v>1.2319545526870232E-17</v>
      </c>
      <c r="I34" s="109">
        <f t="shared" si="1"/>
        <v>1.0000001644807486E-18</v>
      </c>
      <c r="J34" s="108" t="str">
        <f>IF(EINGABEN!C34="","",EINGABEN!C34)</f>
        <v/>
      </c>
      <c r="K34" s="108" t="str">
        <f t="shared" si="4"/>
        <v/>
      </c>
      <c r="L34" s="108" t="str">
        <f t="shared" si="5"/>
        <v/>
      </c>
      <c r="M34" s="111" t="str">
        <f t="shared" si="6"/>
        <v/>
      </c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2" x14ac:dyDescent="0.55000000000000004">
      <c r="A35" s="117">
        <f>EINGABEN!A35</f>
        <v>2.7182818279999998</v>
      </c>
      <c r="B35" s="45">
        <f>EINGABEN!E35</f>
        <v>1</v>
      </c>
      <c r="C35" s="44"/>
      <c r="D35" s="44">
        <f t="shared" si="2"/>
        <v>3.5099210143349711E-9</v>
      </c>
      <c r="E35" s="44">
        <f t="shared" si="3"/>
        <v>1.0000000822403709E-9</v>
      </c>
      <c r="F35" s="41">
        <f>(LN(C52*(2.7182813^(D35))^C54))</f>
        <v>2.4638167380408542</v>
      </c>
      <c r="G35" s="109">
        <f t="shared" si="0"/>
        <v>3.5099213029921775E-18</v>
      </c>
      <c r="H35" s="109">
        <f t="shared" si="1"/>
        <v>1.2319545526870232E-17</v>
      </c>
      <c r="I35" s="109">
        <f t="shared" si="1"/>
        <v>1.0000001644807486E-18</v>
      </c>
      <c r="J35" s="108" t="str">
        <f>IF(EINGABEN!C35="","",EINGABEN!C35)</f>
        <v/>
      </c>
      <c r="K35" s="108" t="str">
        <f t="shared" si="4"/>
        <v/>
      </c>
      <c r="L35" s="108" t="str">
        <f t="shared" si="5"/>
        <v/>
      </c>
      <c r="M35" s="111" t="str">
        <f t="shared" si="6"/>
        <v/>
      </c>
      <c r="N35" s="108"/>
      <c r="O35" s="108"/>
      <c r="P35" s="108"/>
      <c r="Q35" s="108"/>
      <c r="R35" s="108"/>
      <c r="S35" s="108"/>
      <c r="T35" s="108"/>
      <c r="U35" s="108"/>
      <c r="V35" s="108"/>
    </row>
    <row r="36" spans="1:22" x14ac:dyDescent="0.55000000000000004">
      <c r="A36" s="117">
        <f>EINGABEN!A36</f>
        <v>2.7182818279999998</v>
      </c>
      <c r="B36" s="45">
        <f>EINGABEN!E36</f>
        <v>1</v>
      </c>
      <c r="C36" s="44"/>
      <c r="D36" s="44">
        <f t="shared" si="2"/>
        <v>3.5099210143349711E-9</v>
      </c>
      <c r="E36" s="44">
        <f t="shared" si="3"/>
        <v>1.0000000822403709E-9</v>
      </c>
      <c r="F36" s="41">
        <f>(LN(C52*(2.7182813^(D36))^C54))</f>
        <v>2.4638167380408542</v>
      </c>
      <c r="G36" s="109">
        <f t="shared" si="0"/>
        <v>3.5099213029921775E-18</v>
      </c>
      <c r="H36" s="109">
        <f t="shared" si="1"/>
        <v>1.2319545526870232E-17</v>
      </c>
      <c r="I36" s="109">
        <f t="shared" si="1"/>
        <v>1.0000001644807486E-18</v>
      </c>
      <c r="J36" s="108" t="str">
        <f>IF(EINGABEN!C36="","",EINGABEN!C36)</f>
        <v/>
      </c>
      <c r="K36" s="108" t="str">
        <f t="shared" si="4"/>
        <v/>
      </c>
      <c r="L36" s="108" t="str">
        <f t="shared" si="5"/>
        <v/>
      </c>
      <c r="M36" s="111" t="str">
        <f t="shared" si="6"/>
        <v/>
      </c>
      <c r="N36" s="108"/>
      <c r="O36" s="108"/>
      <c r="P36" s="108"/>
      <c r="Q36" s="108"/>
      <c r="R36" s="108"/>
      <c r="S36" s="108"/>
      <c r="T36" s="108"/>
      <c r="U36" s="108"/>
      <c r="V36" s="108"/>
    </row>
    <row r="37" spans="1:22" x14ac:dyDescent="0.55000000000000004">
      <c r="A37" s="117">
        <f>EINGABEN!A37</f>
        <v>2.7182818279999998</v>
      </c>
      <c r="B37" s="45">
        <f>EINGABEN!E37</f>
        <v>1</v>
      </c>
      <c r="C37" s="44"/>
      <c r="D37" s="44">
        <f t="shared" si="2"/>
        <v>3.5099210143349711E-9</v>
      </c>
      <c r="E37" s="44">
        <f t="shared" si="3"/>
        <v>1.0000000822403709E-9</v>
      </c>
      <c r="F37" s="41">
        <f>(LN(C52*(2.7182813^(D37))^C54))</f>
        <v>2.4638167380408542</v>
      </c>
      <c r="G37" s="109">
        <f t="shared" si="0"/>
        <v>3.5099213029921775E-18</v>
      </c>
      <c r="H37" s="109">
        <f t="shared" si="1"/>
        <v>1.2319545526870232E-17</v>
      </c>
      <c r="I37" s="109">
        <f t="shared" si="1"/>
        <v>1.0000001644807486E-18</v>
      </c>
      <c r="J37" s="108" t="str">
        <f>IF(EINGABEN!C37="","",EINGABEN!C37)</f>
        <v/>
      </c>
      <c r="K37" s="108" t="str">
        <f t="shared" si="4"/>
        <v/>
      </c>
      <c r="L37" s="108" t="str">
        <f t="shared" si="5"/>
        <v/>
      </c>
      <c r="M37" s="111" t="str">
        <f t="shared" si="6"/>
        <v/>
      </c>
      <c r="N37" s="108"/>
      <c r="O37" s="108"/>
      <c r="P37" s="108"/>
      <c r="Q37" s="108"/>
      <c r="R37" s="108"/>
      <c r="S37" s="108"/>
      <c r="T37" s="108"/>
      <c r="U37" s="108"/>
      <c r="V37" s="108"/>
    </row>
    <row r="38" spans="1:22" x14ac:dyDescent="0.55000000000000004">
      <c r="A38" s="117">
        <f>EINGABEN!A38</f>
        <v>2.7182818279999998</v>
      </c>
      <c r="B38" s="45">
        <f>EINGABEN!E38</f>
        <v>1</v>
      </c>
      <c r="C38" s="44"/>
      <c r="D38" s="44">
        <f t="shared" si="2"/>
        <v>3.5099210143349711E-9</v>
      </c>
      <c r="E38" s="44">
        <f t="shared" si="3"/>
        <v>1.0000000822403709E-9</v>
      </c>
      <c r="F38" s="41">
        <f>(LN(C52*(2.7182813^(D38))^C54))</f>
        <v>2.4638167380408542</v>
      </c>
      <c r="G38" s="109">
        <f t="shared" si="0"/>
        <v>3.5099213029921775E-18</v>
      </c>
      <c r="H38" s="109">
        <f t="shared" si="1"/>
        <v>1.2319545526870232E-17</v>
      </c>
      <c r="I38" s="109">
        <f t="shared" si="1"/>
        <v>1.0000001644807486E-18</v>
      </c>
      <c r="J38" s="108" t="str">
        <f>IF(EINGABEN!C38="","",EINGABEN!C38)</f>
        <v/>
      </c>
      <c r="K38" s="108" t="str">
        <f t="shared" si="4"/>
        <v/>
      </c>
      <c r="L38" s="108" t="str">
        <f t="shared" si="5"/>
        <v/>
      </c>
      <c r="M38" s="111" t="str">
        <f t="shared" si="6"/>
        <v/>
      </c>
      <c r="N38" s="108"/>
      <c r="O38" s="108"/>
      <c r="P38" s="108"/>
      <c r="Q38" s="108"/>
      <c r="R38" s="108"/>
      <c r="S38" s="108"/>
      <c r="T38" s="108"/>
      <c r="U38" s="108"/>
      <c r="V38" s="108"/>
    </row>
    <row r="39" spans="1:22" x14ac:dyDescent="0.55000000000000004">
      <c r="A39" s="117">
        <f>EINGABEN!A39</f>
        <v>2.7182818279999998</v>
      </c>
      <c r="B39" s="45">
        <f>EINGABEN!E39</f>
        <v>1</v>
      </c>
      <c r="C39" s="44"/>
      <c r="D39" s="44">
        <f t="shared" si="2"/>
        <v>3.5099210143349711E-9</v>
      </c>
      <c r="E39" s="44">
        <f t="shared" si="3"/>
        <v>1.0000000822403709E-9</v>
      </c>
      <c r="F39" s="41">
        <f>(LN(C52*(2.7182813^(D39))^C54))</f>
        <v>2.4638167380408542</v>
      </c>
      <c r="G39" s="109">
        <f t="shared" si="0"/>
        <v>3.5099213029921775E-18</v>
      </c>
      <c r="H39" s="109">
        <f t="shared" si="1"/>
        <v>1.2319545526870232E-17</v>
      </c>
      <c r="I39" s="109">
        <f t="shared" si="1"/>
        <v>1.0000001644807486E-18</v>
      </c>
      <c r="J39" s="108" t="str">
        <f>IF(EINGABEN!C39="","",EINGABEN!C39)</f>
        <v/>
      </c>
      <c r="K39" s="108" t="str">
        <f t="shared" si="4"/>
        <v/>
      </c>
      <c r="L39" s="108" t="str">
        <f t="shared" si="5"/>
        <v/>
      </c>
      <c r="M39" s="111" t="str">
        <f t="shared" si="6"/>
        <v/>
      </c>
      <c r="N39" s="108"/>
      <c r="O39" s="108"/>
      <c r="P39" s="108"/>
      <c r="Q39" s="108"/>
      <c r="R39" s="108"/>
      <c r="S39" s="108"/>
      <c r="T39" s="108"/>
      <c r="U39" s="108"/>
      <c r="V39" s="108"/>
    </row>
    <row r="40" spans="1:22" x14ac:dyDescent="0.55000000000000004">
      <c r="A40" s="117">
        <f>EINGABEN!A40</f>
        <v>2.7182818279999998</v>
      </c>
      <c r="B40" s="45">
        <f>EINGABEN!E40</f>
        <v>1</v>
      </c>
      <c r="C40" s="44"/>
      <c r="D40" s="44">
        <f t="shared" si="2"/>
        <v>3.5099210143349711E-9</v>
      </c>
      <c r="E40" s="44">
        <f t="shared" si="3"/>
        <v>1.0000000822403709E-9</v>
      </c>
      <c r="F40" s="41">
        <f>(LN(C52*(2.7182813^(D40))^C54))</f>
        <v>2.4638167380408542</v>
      </c>
      <c r="G40" s="109">
        <f t="shared" si="0"/>
        <v>3.5099213029921775E-18</v>
      </c>
      <c r="H40" s="109">
        <f t="shared" si="1"/>
        <v>1.2319545526870232E-17</v>
      </c>
      <c r="I40" s="109">
        <f t="shared" si="1"/>
        <v>1.0000001644807486E-18</v>
      </c>
      <c r="J40" s="108" t="str">
        <f>IF(EINGABEN!C40="","",EINGABEN!C40)</f>
        <v/>
      </c>
      <c r="K40" s="108" t="str">
        <f t="shared" si="4"/>
        <v/>
      </c>
      <c r="L40" s="108" t="str">
        <f t="shared" si="5"/>
        <v/>
      </c>
      <c r="M40" s="111" t="str">
        <f t="shared" si="6"/>
        <v/>
      </c>
      <c r="N40" s="108"/>
      <c r="O40" s="108"/>
      <c r="P40" s="108"/>
      <c r="Q40" s="108"/>
      <c r="R40" s="108"/>
      <c r="S40" s="108"/>
      <c r="T40" s="108"/>
      <c r="U40" s="108"/>
      <c r="V40" s="108"/>
    </row>
    <row r="41" spans="1:22" x14ac:dyDescent="0.55000000000000004">
      <c r="A41" s="117">
        <f>EINGABEN!A41</f>
        <v>2.7182818279999998</v>
      </c>
      <c r="B41" s="45">
        <f>EINGABEN!E41</f>
        <v>1</v>
      </c>
      <c r="C41" s="44"/>
      <c r="D41" s="44">
        <f t="shared" si="2"/>
        <v>3.5099210143349711E-9</v>
      </c>
      <c r="E41" s="44">
        <f t="shared" si="3"/>
        <v>1.0000000822403709E-9</v>
      </c>
      <c r="F41" s="41">
        <f>(LN(C52*(2.7182813^(D41))^C54))</f>
        <v>2.4638167380408542</v>
      </c>
      <c r="G41" s="109">
        <f t="shared" si="0"/>
        <v>3.5099213029921775E-18</v>
      </c>
      <c r="H41" s="109">
        <f t="shared" si="1"/>
        <v>1.2319545526870232E-17</v>
      </c>
      <c r="I41" s="109">
        <f t="shared" si="1"/>
        <v>1.0000001644807486E-18</v>
      </c>
      <c r="J41" s="108" t="str">
        <f>IF(EINGABEN!C41="","",EINGABEN!C41)</f>
        <v/>
      </c>
      <c r="K41" s="108" t="str">
        <f t="shared" si="4"/>
        <v/>
      </c>
      <c r="L41" s="108" t="str">
        <f t="shared" si="5"/>
        <v/>
      </c>
      <c r="M41" s="111" t="str">
        <f t="shared" si="6"/>
        <v/>
      </c>
      <c r="N41" s="108"/>
      <c r="O41" s="108"/>
      <c r="P41" s="108"/>
      <c r="Q41" s="108"/>
      <c r="R41" s="108"/>
      <c r="S41" s="108"/>
      <c r="T41" s="108"/>
      <c r="U41" s="108"/>
      <c r="V41" s="108"/>
    </row>
    <row r="42" spans="1:22" x14ac:dyDescent="0.55000000000000004">
      <c r="A42" s="117">
        <f>EINGABEN!A42</f>
        <v>2.7182818279999998</v>
      </c>
      <c r="B42" s="45">
        <f>EINGABEN!E42</f>
        <v>1</v>
      </c>
      <c r="C42" s="44"/>
      <c r="D42" s="44">
        <f t="shared" si="2"/>
        <v>3.5099210143349711E-9</v>
      </c>
      <c r="E42" s="44">
        <f t="shared" si="3"/>
        <v>1.0000000822403709E-9</v>
      </c>
      <c r="F42" s="41">
        <f>(LN(C52*(2.7182813^(D42))^C54))</f>
        <v>2.4638167380408542</v>
      </c>
      <c r="G42" s="109">
        <f t="shared" si="0"/>
        <v>3.5099213029921775E-18</v>
      </c>
      <c r="H42" s="109">
        <f t="shared" si="1"/>
        <v>1.2319545526870232E-17</v>
      </c>
      <c r="I42" s="109">
        <f t="shared" si="1"/>
        <v>1.0000001644807486E-18</v>
      </c>
      <c r="J42" s="108" t="str">
        <f>IF(EINGABEN!C42="","",EINGABEN!C42)</f>
        <v/>
      </c>
      <c r="K42" s="108" t="str">
        <f t="shared" si="4"/>
        <v/>
      </c>
      <c r="L42" s="108" t="str">
        <f t="shared" si="5"/>
        <v/>
      </c>
      <c r="M42" s="111" t="str">
        <f t="shared" si="6"/>
        <v/>
      </c>
      <c r="N42" s="108"/>
      <c r="O42" s="108"/>
      <c r="P42" s="108"/>
      <c r="Q42" s="108"/>
      <c r="R42" s="108"/>
      <c r="S42" s="108"/>
      <c r="T42" s="108"/>
      <c r="U42" s="108"/>
      <c r="V42" s="108"/>
    </row>
    <row r="43" spans="1:22" x14ac:dyDescent="0.55000000000000004">
      <c r="A43" s="117">
        <f>EINGABEN!A43</f>
        <v>2.7182818279999998</v>
      </c>
      <c r="B43" s="45">
        <f>EINGABEN!E43</f>
        <v>1</v>
      </c>
      <c r="C43" s="44"/>
      <c r="D43" s="44">
        <f t="shared" si="2"/>
        <v>3.5099210143349711E-9</v>
      </c>
      <c r="E43" s="44">
        <f t="shared" si="3"/>
        <v>1.0000000822403709E-9</v>
      </c>
      <c r="F43" s="41">
        <f>(LN(C52*(2.7182813^(D43))^C54))</f>
        <v>2.4638167380408542</v>
      </c>
      <c r="G43" s="109">
        <f t="shared" si="0"/>
        <v>3.5099213029921775E-18</v>
      </c>
      <c r="H43" s="109">
        <f t="shared" si="1"/>
        <v>1.2319545526870232E-17</v>
      </c>
      <c r="I43" s="109">
        <f t="shared" si="1"/>
        <v>1.0000001644807486E-18</v>
      </c>
      <c r="J43" s="108" t="str">
        <f>IF(EINGABEN!C43="","",EINGABEN!C43)</f>
        <v/>
      </c>
      <c r="K43" s="108" t="str">
        <f t="shared" si="4"/>
        <v/>
      </c>
      <c r="L43" s="108" t="str">
        <f t="shared" si="5"/>
        <v/>
      </c>
      <c r="M43" s="111" t="str">
        <f t="shared" si="6"/>
        <v/>
      </c>
      <c r="N43" s="108"/>
      <c r="O43" s="108"/>
      <c r="P43" s="108"/>
      <c r="Q43" s="108"/>
      <c r="R43" s="108"/>
      <c r="S43" s="108"/>
      <c r="T43" s="108"/>
      <c r="U43" s="108"/>
      <c r="V43" s="108"/>
    </row>
    <row r="44" spans="1:22" x14ac:dyDescent="0.55000000000000004">
      <c r="A44" s="117">
        <f>EINGABEN!A44</f>
        <v>2.7182818279999998</v>
      </c>
      <c r="B44" s="45">
        <f>EINGABEN!E44</f>
        <v>1</v>
      </c>
      <c r="C44" s="44"/>
      <c r="D44" s="44">
        <f t="shared" si="2"/>
        <v>3.5099210143349711E-9</v>
      </c>
      <c r="E44" s="44">
        <f t="shared" si="3"/>
        <v>1.0000000822403709E-9</v>
      </c>
      <c r="F44" s="41">
        <f>(LN(C52*(2.7182813^(D44))^C54))</f>
        <v>2.4638167380408542</v>
      </c>
      <c r="G44" s="109">
        <f t="shared" si="0"/>
        <v>3.5099213029921775E-18</v>
      </c>
      <c r="H44" s="109">
        <f t="shared" si="1"/>
        <v>1.2319545526870232E-17</v>
      </c>
      <c r="I44" s="109">
        <f t="shared" si="1"/>
        <v>1.0000001644807486E-18</v>
      </c>
      <c r="J44" s="108" t="str">
        <f>IF(EINGABEN!C44="","",EINGABEN!C44)</f>
        <v/>
      </c>
      <c r="K44" s="108" t="str">
        <f t="shared" si="4"/>
        <v/>
      </c>
      <c r="L44" s="108" t="str">
        <f t="shared" si="5"/>
        <v/>
      </c>
      <c r="M44" s="111" t="str">
        <f t="shared" si="6"/>
        <v/>
      </c>
      <c r="N44" s="108"/>
      <c r="O44" s="108"/>
      <c r="P44" s="108"/>
      <c r="Q44" s="108"/>
      <c r="R44" s="108"/>
      <c r="S44" s="108"/>
      <c r="T44" s="108"/>
      <c r="U44" s="108"/>
      <c r="V44" s="108"/>
    </row>
    <row r="45" spans="1:22" ht="14.7" thickBot="1" x14ac:dyDescent="0.6">
      <c r="A45" s="157">
        <f>EINGABEN!A45</f>
        <v>2.7182818279999998</v>
      </c>
      <c r="B45" s="141">
        <f>EINGABEN!E45</f>
        <v>1</v>
      </c>
      <c r="C45" s="158"/>
      <c r="D45" s="158">
        <f t="shared" si="2"/>
        <v>3.5099210143349711E-9</v>
      </c>
      <c r="E45" s="158">
        <f t="shared" si="3"/>
        <v>1.0000000822403709E-9</v>
      </c>
      <c r="F45" s="124">
        <f>(LN(C52*(2.7182813^(D45))^C54))</f>
        <v>2.4638167380408542</v>
      </c>
      <c r="G45" s="109">
        <f t="shared" si="0"/>
        <v>3.5099213029921775E-18</v>
      </c>
      <c r="H45" s="109">
        <f t="shared" si="1"/>
        <v>1.2319545526870232E-17</v>
      </c>
      <c r="I45" s="109">
        <f t="shared" si="1"/>
        <v>1.0000001644807486E-18</v>
      </c>
      <c r="J45" s="108" t="str">
        <f>IF(EINGABEN!C45="","",EINGABEN!C45)</f>
        <v/>
      </c>
      <c r="K45" s="108" t="str">
        <f t="shared" si="4"/>
        <v/>
      </c>
      <c r="L45" s="108" t="str">
        <f t="shared" si="5"/>
        <v/>
      </c>
      <c r="M45" s="111" t="str">
        <f t="shared" si="6"/>
        <v/>
      </c>
      <c r="N45" s="108"/>
      <c r="O45" s="108"/>
      <c r="P45" s="108"/>
      <c r="Q45" s="108"/>
      <c r="R45" s="108"/>
      <c r="S45" s="108"/>
      <c r="T45" s="108"/>
      <c r="U45" s="108"/>
      <c r="V45" s="108"/>
    </row>
    <row r="46" spans="1:22" ht="14.7" thickTop="1" x14ac:dyDescent="0.55000000000000004">
      <c r="A46" s="121" t="s">
        <v>48</v>
      </c>
      <c r="F46" s="41"/>
      <c r="G46" s="108"/>
      <c r="H46" s="108"/>
      <c r="I46" s="108"/>
      <c r="J46" s="108"/>
      <c r="K46" s="120"/>
      <c r="L46" s="120" t="s">
        <v>114</v>
      </c>
      <c r="M46" s="162">
        <f>_xlfn.STDEV.S(M6:M45)</f>
        <v>28.225324682643649</v>
      </c>
      <c r="N46" s="108"/>
      <c r="O46" s="108"/>
      <c r="P46" s="108"/>
      <c r="Q46" s="108"/>
      <c r="R46" s="108"/>
      <c r="S46" s="108"/>
      <c r="T46" s="108"/>
      <c r="U46" s="108"/>
      <c r="V46" s="108"/>
    </row>
    <row r="47" spans="1:22" x14ac:dyDescent="0.55000000000000004">
      <c r="A47" s="117" t="s">
        <v>40</v>
      </c>
      <c r="B47" s="46" t="s">
        <v>43</v>
      </c>
      <c r="F47" s="41"/>
      <c r="G47" s="108"/>
      <c r="H47" s="108"/>
      <c r="I47" s="108"/>
      <c r="J47" s="108"/>
      <c r="K47" s="120"/>
      <c r="L47" s="120"/>
      <c r="M47" s="120"/>
      <c r="N47" s="108"/>
      <c r="O47" s="108"/>
      <c r="P47" s="108"/>
      <c r="Q47" s="108"/>
      <c r="R47" s="108"/>
      <c r="S47" s="108"/>
      <c r="T47" s="108"/>
      <c r="U47" s="108"/>
      <c r="V47" s="108"/>
    </row>
    <row r="48" spans="1:22" x14ac:dyDescent="0.55000000000000004">
      <c r="A48" s="117" t="s">
        <v>41</v>
      </c>
      <c r="B48" s="44" t="s">
        <v>53</v>
      </c>
      <c r="F48" s="41"/>
      <c r="G48" s="108"/>
      <c r="H48" s="108"/>
      <c r="I48" s="108"/>
      <c r="J48" s="108"/>
      <c r="K48" s="120" t="s">
        <v>115</v>
      </c>
      <c r="L48" s="162">
        <f>AVERAGE(L6:L45)</f>
        <v>68.569587555398272</v>
      </c>
      <c r="M48" s="120"/>
      <c r="N48" s="108"/>
      <c r="O48" s="108"/>
      <c r="P48" s="108"/>
      <c r="Q48" s="108"/>
      <c r="R48" s="108"/>
      <c r="S48" s="108"/>
      <c r="T48" s="108"/>
      <c r="U48" s="108"/>
      <c r="V48" s="108"/>
    </row>
    <row r="49" spans="1:22" ht="14.7" thickBot="1" x14ac:dyDescent="0.6">
      <c r="A49" s="122" t="s">
        <v>39</v>
      </c>
      <c r="B49" s="123"/>
      <c r="C49" s="123"/>
      <c r="D49" s="123"/>
      <c r="E49" s="123"/>
      <c r="F49" s="124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</row>
    <row r="50" spans="1:22" ht="14.7" thickTop="1" x14ac:dyDescent="0.55000000000000004">
      <c r="A50" s="118"/>
      <c r="B50" s="119"/>
      <c r="C50" s="119"/>
      <c r="D50" s="119"/>
      <c r="E50" s="119"/>
      <c r="F50" s="116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</row>
    <row r="51" spans="1:22" x14ac:dyDescent="0.55000000000000004">
      <c r="A51" s="121"/>
      <c r="F51" s="41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</row>
    <row r="52" spans="1:22" x14ac:dyDescent="0.55000000000000004">
      <c r="A52" s="125" t="s">
        <v>11</v>
      </c>
      <c r="B52" s="126"/>
      <c r="C52" s="127">
        <f>IF(MIN(EINGABEN!C6:'EINGABEN'!C45)&lt;1,"keine Lösung",IF(D59=0,0,ROUND((2.71828183^((E4-(C54*D4))/(C4))),6)))</f>
        <v>11.749571</v>
      </c>
      <c r="F52" s="41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</row>
    <row r="53" spans="1:22" x14ac:dyDescent="0.55000000000000004">
      <c r="A53" s="129"/>
      <c r="B53" s="130"/>
      <c r="C53" s="130"/>
      <c r="F53" s="41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</row>
    <row r="54" spans="1:22" x14ac:dyDescent="0.55000000000000004">
      <c r="A54" s="131" t="s">
        <v>12</v>
      </c>
      <c r="B54" s="130"/>
      <c r="C54" s="130">
        <f>IF(MIN(EINGABEN!C6:'EINGABEN'!C45)&lt;1,"keine Lösung",IF(D59=0,0,ROUND((C4*G4-D4*E4)/(C4*H4-(D4)^2),6)))</f>
        <v>2.4945050000000002</v>
      </c>
      <c r="F54" s="41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</row>
    <row r="55" spans="1:22" x14ac:dyDescent="0.55000000000000004">
      <c r="A55" s="129"/>
      <c r="B55" s="130"/>
      <c r="C55" s="130"/>
      <c r="F55" s="41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</row>
    <row r="56" spans="1:22" x14ac:dyDescent="0.55000000000000004">
      <c r="A56" s="131" t="s">
        <v>13</v>
      </c>
      <c r="B56" s="130"/>
      <c r="C56" s="130">
        <f>IF(MIN(EINGABEN!C6:'EINGABEN'!C45)&lt;1,"keine Lösung",IF(D59=0,0,IF(D58/D59&gt;1,1,ROUND(ABS(D58/D59),6))))</f>
        <v>0.96393099999999998</v>
      </c>
      <c r="F56" s="41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</row>
    <row r="57" spans="1:22" ht="14.7" thickBot="1" x14ac:dyDescent="0.6">
      <c r="A57" s="122"/>
      <c r="B57" s="123"/>
      <c r="C57" s="123"/>
      <c r="D57" s="123"/>
      <c r="E57" s="123"/>
      <c r="F57" s="124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</row>
    <row r="58" spans="1:22" ht="14.7" thickTop="1" x14ac:dyDescent="0.55000000000000004">
      <c r="A58" s="131" t="s">
        <v>14</v>
      </c>
      <c r="B58" s="45"/>
      <c r="C58" s="132" t="s">
        <v>19</v>
      </c>
      <c r="D58" s="133">
        <f>(C4*G4-(D4*E4))</f>
        <v>79.271368000000052</v>
      </c>
      <c r="E58" s="134" t="s">
        <v>70</v>
      </c>
      <c r="F58" s="41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</row>
    <row r="59" spans="1:22" x14ac:dyDescent="0.55000000000000004">
      <c r="A59" s="167"/>
      <c r="B59" s="168"/>
      <c r="C59" s="132" t="s">
        <v>20</v>
      </c>
      <c r="D59" s="134">
        <f>((C4*H4-(D4)^2)*(C4*I4-(E4)^2))^0.5</f>
        <v>82.237633483773294</v>
      </c>
      <c r="E59" s="134" t="s">
        <v>70</v>
      </c>
      <c r="F59" s="41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</row>
    <row r="60" spans="1:22" x14ac:dyDescent="0.55000000000000004">
      <c r="A60" s="121"/>
      <c r="C60" s="187" t="s">
        <v>109</v>
      </c>
      <c r="D60" s="188"/>
      <c r="E60" s="136">
        <f>IF(EINGABEN!D46&lt;10,"Anzahl zu klein",ROUND((E61*(1+E64/100)),2))</f>
        <v>275.19</v>
      </c>
      <c r="F60" s="41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</row>
    <row r="61" spans="1:22" x14ac:dyDescent="0.55000000000000004">
      <c r="A61" s="26" t="s">
        <v>15</v>
      </c>
      <c r="B61" s="143">
        <v>16</v>
      </c>
      <c r="C61" s="137" t="s">
        <v>16</v>
      </c>
      <c r="D61" s="45" t="s">
        <v>108</v>
      </c>
      <c r="E61" s="138">
        <f>IF(MIN(EINGABEN!C6:'EINGABEN'!C45)&lt;1,"keine Lösung",IF(C56=0,0,ROUND((C52*(LN(B61))^C54),2)))</f>
        <v>149.56</v>
      </c>
      <c r="F61" s="41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</row>
    <row r="62" spans="1:22" x14ac:dyDescent="0.55000000000000004">
      <c r="A62" s="135" t="s">
        <v>62</v>
      </c>
      <c r="B62" s="45" t="s">
        <v>107</v>
      </c>
      <c r="C62" s="187" t="s">
        <v>110</v>
      </c>
      <c r="D62" s="188"/>
      <c r="E62" s="136">
        <f>IF(EINGABEN!D46&lt;10,"Anzahl zu klein",ROUND((E61*(1-E64/100)),2))</f>
        <v>23.93</v>
      </c>
      <c r="F62" s="41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</row>
    <row r="63" spans="1:22" x14ac:dyDescent="0.55000000000000004">
      <c r="A63" s="26" t="s">
        <v>17</v>
      </c>
      <c r="B63" s="143">
        <v>149.56</v>
      </c>
      <c r="C63" s="137" t="s">
        <v>16</v>
      </c>
      <c r="D63" s="130" t="s">
        <v>69</v>
      </c>
      <c r="E63" s="138">
        <f>IF(MIN(EINGABEN!C6:'EINGABEN'!C45)&lt;1,"keine Lösung",IF(C56=0,0,ROUND((2.71828183^((2.71828183^(((LN(B63/C52))/C54))))),2)))</f>
        <v>16</v>
      </c>
      <c r="F63" s="41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</row>
    <row r="64" spans="1:22" ht="14.7" thickBot="1" x14ac:dyDescent="0.6">
      <c r="A64" s="122" t="s">
        <v>127</v>
      </c>
      <c r="B64" s="141">
        <f>IF(MIN(EINGABEN!C6:'EINGABEN'!C45)&lt;1,"keine Lösung",IF(C56=0,0,ROUND((C52*(LN(1))^C54),2)))</f>
        <v>0</v>
      </c>
      <c r="C64" s="189" t="s">
        <v>117</v>
      </c>
      <c r="D64" s="189"/>
      <c r="E64" s="142">
        <f>IF(EINGABEN!D46&lt;10,"Anzahl zu klein",ROUND((((2.868009*((LN((EINGABEN!D46)^0.5)))^-2.421118)*M46)/L48)*100,0))</f>
        <v>84</v>
      </c>
      <c r="F64" s="124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</row>
    <row r="65" spans="3:22" ht="14.7" thickTop="1" x14ac:dyDescent="0.55000000000000004">
      <c r="C65" s="119"/>
      <c r="D65" s="119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</row>
    <row r="66" spans="3:22" x14ac:dyDescent="0.55000000000000004"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</row>
    <row r="67" spans="3:22" x14ac:dyDescent="0.55000000000000004"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</row>
    <row r="68" spans="3:22" x14ac:dyDescent="0.55000000000000004"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</row>
    <row r="69" spans="3:22" x14ac:dyDescent="0.55000000000000004"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</row>
    <row r="70" spans="3:22" x14ac:dyDescent="0.55000000000000004"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</row>
    <row r="71" spans="3:22" x14ac:dyDescent="0.55000000000000004"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</row>
  </sheetData>
  <sheetProtection algorithmName="SHA-512" hashValue="n9BTYdbWJ/UV7RrfdcJxsyN1eUCi+XY0xIGUhljut1Ip/ZylJj7BNtBjz6egW+RApJjs41sFIEsINNP8nNAsNg==" saltValue="uP5z1fMif3LQ3F28I1nP2w==" spinCount="100000" sheet="1" objects="1" scenarios="1"/>
  <mergeCells count="3">
    <mergeCell ref="C60:D60"/>
    <mergeCell ref="C62:D62"/>
    <mergeCell ref="C64:D64"/>
  </mergeCells>
  <dataValidations count="3">
    <dataValidation showInputMessage="1" showErrorMessage="1" sqref="A6:A45 B6:B9" xr:uid="{00000000-0002-0000-0700-000000000000}"/>
    <dataValidation type="decimal" operator="greaterThanOrEqual" allowBlank="1" showInputMessage="1" showErrorMessage="1" sqref="B61" xr:uid="{6058F2B8-944F-4EC7-9A7D-F15BDC512846}">
      <formula1>1</formula1>
    </dataValidation>
    <dataValidation type="decimal" operator="greaterThan" allowBlank="1" showInputMessage="1" showErrorMessage="1" sqref="B63" xr:uid="{218E82E8-2054-45E3-BC3F-F989952F4BD6}">
      <formula1>B64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11"/>
  <sheetViews>
    <sheetView topLeftCell="A39" zoomScale="91" zoomScaleNormal="100" workbookViewId="0">
      <selection activeCell="B64" sqref="B64"/>
    </sheetView>
  </sheetViews>
  <sheetFormatPr baseColWidth="10" defaultColWidth="11.578125" defaultRowHeight="14.4" x14ac:dyDescent="0.55000000000000004"/>
  <cols>
    <col min="1" max="1" width="19.26171875" style="46" customWidth="1"/>
    <col min="2" max="2" width="15.41796875" style="46" customWidth="1"/>
    <col min="3" max="3" width="13.68359375" style="46" customWidth="1"/>
    <col min="4" max="4" width="14.26171875" style="46" customWidth="1"/>
    <col min="5" max="5" width="13.68359375" style="46" customWidth="1"/>
    <col min="6" max="6" width="9.68359375" style="46" customWidth="1"/>
    <col min="7" max="7" width="13.68359375" style="46" customWidth="1"/>
    <col min="8" max="8" width="14.41796875" style="46" customWidth="1"/>
    <col min="9" max="9" width="18.68359375" style="46" customWidth="1"/>
    <col min="10" max="10" width="27.578125" style="46" customWidth="1"/>
    <col min="11" max="11" width="38.41796875" style="46" customWidth="1"/>
    <col min="12" max="12" width="36.15625" style="46" customWidth="1"/>
    <col min="13" max="13" width="18.68359375" style="46" customWidth="1"/>
    <col min="14" max="14" width="12.41796875" style="46" customWidth="1"/>
    <col min="15" max="16384" width="11.578125" style="46"/>
  </cols>
  <sheetData>
    <row r="1" spans="1:22" ht="18.3" x14ac:dyDescent="0.7">
      <c r="A1" s="106" t="s">
        <v>60</v>
      </c>
      <c r="B1" s="107"/>
      <c r="C1" s="107"/>
      <c r="D1" s="107"/>
      <c r="E1" s="107"/>
      <c r="F1" s="107"/>
      <c r="G1" s="107"/>
      <c r="H1" s="107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2" x14ac:dyDescent="0.55000000000000004">
      <c r="A2" s="109"/>
      <c r="B2" s="109"/>
      <c r="C2" s="175"/>
      <c r="D2" s="175"/>
      <c r="E2" s="175"/>
      <c r="F2" s="175"/>
      <c r="G2" s="175"/>
      <c r="H2" s="109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x14ac:dyDescent="0.55000000000000004">
      <c r="A3" s="109"/>
      <c r="B3" s="109"/>
      <c r="C3" s="109" t="s">
        <v>0</v>
      </c>
      <c r="D3" s="110" t="s">
        <v>1</v>
      </c>
      <c r="E3" s="109" t="s">
        <v>2</v>
      </c>
      <c r="F3" s="109" t="s">
        <v>21</v>
      </c>
      <c r="G3" s="109" t="s">
        <v>3</v>
      </c>
      <c r="H3" s="109" t="s">
        <v>4</v>
      </c>
      <c r="I3" s="109" t="s">
        <v>134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x14ac:dyDescent="0.55000000000000004">
      <c r="A4" s="185" t="s">
        <v>135</v>
      </c>
      <c r="B4" s="185"/>
      <c r="C4" s="109">
        <f>EINGABEN!$D$46</f>
        <v>10</v>
      </c>
      <c r="D4" s="109">
        <f>IF(MIN(A6:A45)&lt;1,0,ROUND(SUM(D6:D45),3))</f>
        <v>18.372</v>
      </c>
      <c r="E4" s="109">
        <f>ROUND(SUM(E6:E45),3)</f>
        <v>11.785</v>
      </c>
      <c r="F4" s="108" t="s">
        <v>22</v>
      </c>
      <c r="G4" s="109">
        <f>IF(MIN(A6:A45)&lt;1,0,ROUND(SUM(G6:G45),3))</f>
        <v>25.614000000000001</v>
      </c>
      <c r="H4" s="109">
        <f>IF(MIN(A6:A45)&lt;1,0,ROUND(SUM(H6:H45),3))</f>
        <v>39.073999999999998</v>
      </c>
      <c r="I4" s="109">
        <f>ROUND(SUM(I6:I45),3)</f>
        <v>17.065999999999999</v>
      </c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5" spans="1:22" x14ac:dyDescent="0.55000000000000004">
      <c r="A5" s="109" t="s">
        <v>8</v>
      </c>
      <c r="B5" s="109" t="s">
        <v>9</v>
      </c>
      <c r="C5" s="109" t="s">
        <v>38</v>
      </c>
      <c r="D5" s="109" t="s">
        <v>5</v>
      </c>
      <c r="E5" s="109" t="s">
        <v>6</v>
      </c>
      <c r="F5" s="109" t="s">
        <v>23</v>
      </c>
      <c r="G5" s="109" t="s">
        <v>10</v>
      </c>
      <c r="H5" s="109" t="s">
        <v>7</v>
      </c>
      <c r="I5" s="110" t="s">
        <v>18</v>
      </c>
      <c r="J5" s="108" t="s">
        <v>113</v>
      </c>
      <c r="K5" s="108" t="s">
        <v>111</v>
      </c>
      <c r="L5" s="108" t="s">
        <v>112</v>
      </c>
      <c r="M5" s="108" t="s">
        <v>148</v>
      </c>
      <c r="N5" s="108"/>
      <c r="O5" s="108"/>
      <c r="P5" s="108"/>
      <c r="Q5" s="108"/>
      <c r="R5" s="108"/>
      <c r="S5" s="108"/>
      <c r="T5" s="108"/>
      <c r="U5" s="108"/>
      <c r="V5" s="108"/>
    </row>
    <row r="6" spans="1:22" x14ac:dyDescent="0.55000000000000004">
      <c r="A6" s="109">
        <f>EINGABEN!B6</f>
        <v>8</v>
      </c>
      <c r="B6" s="109">
        <f>EINGABEN!F6</f>
        <v>64</v>
      </c>
      <c r="C6" s="109"/>
      <c r="D6" s="109">
        <f>((LN(A6+0.00000001)))</f>
        <v>2.0794415429298359</v>
      </c>
      <c r="E6" s="109">
        <f>(LN((LN(B6+0.000000001))))</f>
        <v>1.4252465486501478</v>
      </c>
      <c r="F6" s="108">
        <f>(LN(((LN((2.7182813^(C52*((A6)^C54))))))))</f>
        <v>1.3589004713727439</v>
      </c>
      <c r="G6" s="109">
        <f t="shared" ref="G6:G45" si="0">(D6*E6)</f>
        <v>2.9637168821804867</v>
      </c>
      <c r="H6" s="109">
        <f t="shared" ref="H6:I45" si="1">(D6)^2</f>
        <v>4.3240771304624159</v>
      </c>
      <c r="I6" s="109">
        <f t="shared" si="1"/>
        <v>2.0313277244391581</v>
      </c>
      <c r="J6" s="108">
        <f>IF(EINGABEN!C6="","",EINGABEN!C6)</f>
        <v>8</v>
      </c>
      <c r="K6" s="108">
        <f>IF(J6="","",B6)</f>
        <v>64</v>
      </c>
      <c r="L6" s="108">
        <f>IF(J6="","",(EXP($C$52*J6^$C$54)))</f>
        <v>49.004514996943335</v>
      </c>
      <c r="M6" s="111">
        <f>IF(K6="","",ABS(K6-L6)^1)</f>
        <v>14.995485003056665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x14ac:dyDescent="0.55000000000000004">
      <c r="A7" s="109">
        <f>EINGABEN!B7</f>
        <v>7</v>
      </c>
      <c r="B7" s="109">
        <f>EINGABEN!F7</f>
        <v>49</v>
      </c>
      <c r="C7" s="109"/>
      <c r="D7" s="109">
        <f t="shared" ref="D7:D45" si="2">((LN(A7+0.00000001)))</f>
        <v>1.9459101504838847</v>
      </c>
      <c r="E7" s="109">
        <f t="shared" ref="E7:E45" si="3">(LN((LN(B7+0.000000001))))</f>
        <v>1.3588769911434655</v>
      </c>
      <c r="F7" s="108">
        <f>(LN(((LN((2.7182813^(C52*((A7)^C54))))))))</f>
        <v>1.2594576403143727</v>
      </c>
      <c r="G7" s="109">
        <f t="shared" si="0"/>
        <v>2.6442525303250695</v>
      </c>
      <c r="H7" s="109">
        <f t="shared" si="1"/>
        <v>3.7865663137562149</v>
      </c>
      <c r="I7" s="109">
        <f t="shared" si="1"/>
        <v>1.8465466770591179</v>
      </c>
      <c r="J7" s="108">
        <f>IF(EINGABEN!C7="","",EINGABEN!C7)</f>
        <v>7</v>
      </c>
      <c r="K7" s="169">
        <f t="shared" ref="K7:K45" si="4">IF(J7="","",B7)</f>
        <v>49</v>
      </c>
      <c r="L7" s="108">
        <f t="shared" ref="L7:L45" si="5">IF(J7="","",(EXP($C$52*J7^$C$54)))</f>
        <v>33.903242008866144</v>
      </c>
      <c r="M7" s="111">
        <f t="shared" ref="M7:M45" si="6">IF(K7="","",ABS(K7-L7)^1)</f>
        <v>15.096757991133856</v>
      </c>
      <c r="N7" s="108"/>
      <c r="O7" s="108"/>
      <c r="P7" s="108"/>
      <c r="Q7" s="108"/>
      <c r="R7" s="108"/>
      <c r="S7" s="108"/>
      <c r="T7" s="108"/>
      <c r="U7" s="108"/>
      <c r="V7" s="108"/>
    </row>
    <row r="8" spans="1:22" x14ac:dyDescent="0.55000000000000004">
      <c r="A8" s="109">
        <f>EINGABEN!B8</f>
        <v>4</v>
      </c>
      <c r="B8" s="109">
        <f>EINGABEN!F8</f>
        <v>16</v>
      </c>
      <c r="C8" s="109"/>
      <c r="D8" s="109">
        <f t="shared" si="2"/>
        <v>1.3862943636198906</v>
      </c>
      <c r="E8" s="109">
        <f t="shared" si="3"/>
        <v>1.0197814405607684</v>
      </c>
      <c r="F8" s="108">
        <f>(LN(((LN((2.7182813^(C52*((A8)^C54))))))))</f>
        <v>0.84270336880204422</v>
      </c>
      <c r="G8" s="109">
        <f t="shared" si="0"/>
        <v>1.4137172631735657</v>
      </c>
      <c r="H8" s="109">
        <f t="shared" si="1"/>
        <v>1.9218120626042774</v>
      </c>
      <c r="I8" s="109">
        <f t="shared" si="1"/>
        <v>1.039954186512196</v>
      </c>
      <c r="J8" s="108">
        <f>IF(EINGABEN!C8="","",EINGABEN!C8)</f>
        <v>4</v>
      </c>
      <c r="K8" s="169">
        <f t="shared" si="4"/>
        <v>16</v>
      </c>
      <c r="L8" s="108">
        <f t="shared" si="5"/>
        <v>10.202552095291981</v>
      </c>
      <c r="M8" s="111">
        <f t="shared" si="6"/>
        <v>5.7974479047080187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2" x14ac:dyDescent="0.55000000000000004">
      <c r="A9" s="109">
        <f>EINGABEN!B9</f>
        <v>2.5</v>
      </c>
      <c r="B9" s="109">
        <f>EINGABEN!F9</f>
        <v>6.25</v>
      </c>
      <c r="C9" s="109"/>
      <c r="D9" s="109">
        <f t="shared" si="2"/>
        <v>0.91629073587415499</v>
      </c>
      <c r="E9" s="109">
        <f t="shared" si="3"/>
        <v>0.60572560885649884</v>
      </c>
      <c r="F9" s="108">
        <f>(LN(((LN((2.7182813^(C52*((A9)^C54))))))))</f>
        <v>0.49268461604830621</v>
      </c>
      <c r="G9" s="109">
        <f t="shared" si="0"/>
        <v>0.55502076387694188</v>
      </c>
      <c r="H9" s="109">
        <f t="shared" si="1"/>
        <v>0.83958871264880042</v>
      </c>
      <c r="I9" s="109">
        <f t="shared" si="1"/>
        <v>0.36690351322457621</v>
      </c>
      <c r="J9" s="108">
        <f>IF(EINGABEN!C9="","",EINGABEN!C9)</f>
        <v>2.5</v>
      </c>
      <c r="K9" s="169">
        <f t="shared" si="4"/>
        <v>6.25</v>
      </c>
      <c r="L9" s="108">
        <f t="shared" si="5"/>
        <v>5.1382089627544953</v>
      </c>
      <c r="M9" s="111">
        <f t="shared" si="6"/>
        <v>1.1117910372455047</v>
      </c>
      <c r="N9" s="108"/>
      <c r="O9" s="108"/>
      <c r="P9" s="108"/>
      <c r="Q9" s="108"/>
      <c r="R9" s="108"/>
      <c r="S9" s="108"/>
      <c r="T9" s="108"/>
      <c r="U9" s="108"/>
      <c r="V9" s="108"/>
    </row>
    <row r="10" spans="1:22" x14ac:dyDescent="0.55000000000000004">
      <c r="A10" s="109">
        <f>EINGABEN!B10</f>
        <v>4.5</v>
      </c>
      <c r="B10" s="111">
        <f>EINGABEN!F10</f>
        <v>20.25</v>
      </c>
      <c r="C10" s="109"/>
      <c r="D10" s="109">
        <f t="shared" si="2"/>
        <v>1.5040773989984964</v>
      </c>
      <c r="E10" s="109">
        <f t="shared" si="3"/>
        <v>1.1013268654024799</v>
      </c>
      <c r="F10" s="108">
        <f>(LN(((LN((2.7182813^(C52*((A10)^C54))))))))</f>
        <v>0.93041816220088791</v>
      </c>
      <c r="G10" s="109">
        <f t="shared" si="0"/>
        <v>1.6564808471617292</v>
      </c>
      <c r="H10" s="109">
        <f t="shared" si="1"/>
        <v>2.2622488221780821</v>
      </c>
      <c r="I10" s="109">
        <f t="shared" si="1"/>
        <v>1.2129208644572522</v>
      </c>
      <c r="J10" s="108">
        <f>IF(EINGABEN!C10="","",EINGABEN!C10)</f>
        <v>4.5</v>
      </c>
      <c r="K10" s="169">
        <f t="shared" si="4"/>
        <v>20.25</v>
      </c>
      <c r="L10" s="108">
        <f t="shared" si="5"/>
        <v>12.623620831368614</v>
      </c>
      <c r="M10" s="111">
        <f t="shared" si="6"/>
        <v>7.6263791686313862</v>
      </c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x14ac:dyDescent="0.55000000000000004">
      <c r="A11" s="109">
        <f>EINGABEN!B11</f>
        <v>10</v>
      </c>
      <c r="B11" s="111">
        <f>EINGABEN!F11</f>
        <v>100</v>
      </c>
      <c r="C11" s="109"/>
      <c r="D11" s="109">
        <f t="shared" si="2"/>
        <v>2.302585093994046</v>
      </c>
      <c r="E11" s="109">
        <f t="shared" si="3"/>
        <v>1.5271796258100727</v>
      </c>
      <c r="F11" s="108">
        <f>(LN(((LN((2.7182813^(C52*((A11)^C54))))))))</f>
        <v>1.5250788211897057</v>
      </c>
      <c r="G11" s="109">
        <f t="shared" si="0"/>
        <v>3.5164610422416782</v>
      </c>
      <c r="H11" s="109">
        <f t="shared" si="1"/>
        <v>5.3018981150835698</v>
      </c>
      <c r="I11" s="109">
        <f t="shared" si="1"/>
        <v>2.3322776094893936</v>
      </c>
      <c r="J11" s="108">
        <f>IF(EINGABEN!C11="","",EINGABEN!C11)</f>
        <v>10</v>
      </c>
      <c r="K11" s="169">
        <f t="shared" si="4"/>
        <v>100</v>
      </c>
      <c r="L11" s="108">
        <f t="shared" si="5"/>
        <v>99.038302740018992</v>
      </c>
      <c r="M11" s="111">
        <f t="shared" si="6"/>
        <v>0.9616972599810083</v>
      </c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x14ac:dyDescent="0.55000000000000004">
      <c r="A12" s="109">
        <f>EINGABEN!B12</f>
        <v>12</v>
      </c>
      <c r="B12" s="111">
        <f>EINGABEN!F12</f>
        <v>144</v>
      </c>
      <c r="C12" s="109"/>
      <c r="D12" s="109">
        <f t="shared" si="2"/>
        <v>2.4849066506213338</v>
      </c>
      <c r="E12" s="109">
        <f t="shared" si="3"/>
        <v>1.6033822739266685</v>
      </c>
      <c r="F12" s="108">
        <f>(LN(((LN((2.7182813^(C52*((A12)^C54))))))))</f>
        <v>1.6608564193575155</v>
      </c>
      <c r="G12" s="109">
        <f t="shared" si="0"/>
        <v>3.984255275968736</v>
      </c>
      <c r="H12" s="109">
        <f t="shared" si="1"/>
        <v>6.1747610623021352</v>
      </c>
      <c r="I12" s="109">
        <f t="shared" si="1"/>
        <v>2.5708347163422545</v>
      </c>
      <c r="J12" s="108">
        <f>IF(EINGABEN!C12="","",EINGABEN!C12)</f>
        <v>12</v>
      </c>
      <c r="K12" s="169">
        <f t="shared" si="4"/>
        <v>144</v>
      </c>
      <c r="L12" s="108">
        <f t="shared" si="5"/>
        <v>193.21778505243347</v>
      </c>
      <c r="M12" s="111">
        <f t="shared" si="6"/>
        <v>49.21778505243347</v>
      </c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x14ac:dyDescent="0.55000000000000004">
      <c r="A13" s="109">
        <f>EINGABEN!B13</f>
        <v>15</v>
      </c>
      <c r="B13" s="111">
        <f>EINGABEN!F13</f>
        <v>225</v>
      </c>
      <c r="C13" s="109"/>
      <c r="D13" s="109">
        <f t="shared" si="2"/>
        <v>2.7080502017688768</v>
      </c>
      <c r="E13" s="109">
        <f t="shared" si="3"/>
        <v>1.6893760735121608</v>
      </c>
      <c r="F13" s="108">
        <f>(LN(((LN((2.7182813^(C52*((A13)^C54))))))))</f>
        <v>1.8270347691744775</v>
      </c>
      <c r="G13" s="109">
        <f t="shared" si="0"/>
        <v>4.5749152167381197</v>
      </c>
      <c r="H13" s="109">
        <f t="shared" si="1"/>
        <v>7.3335358953004546</v>
      </c>
      <c r="I13" s="109">
        <f t="shared" si="1"/>
        <v>2.8539915177553659</v>
      </c>
      <c r="J13" s="108">
        <f>IF(EINGABEN!C13="","",EINGABEN!C13)</f>
        <v>15</v>
      </c>
      <c r="K13" s="169">
        <f t="shared" si="4"/>
        <v>225</v>
      </c>
      <c r="L13" s="108">
        <f t="shared" si="5"/>
        <v>500.41128631640231</v>
      </c>
      <c r="M13" s="111">
        <f t="shared" si="6"/>
        <v>275.41128631640231</v>
      </c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x14ac:dyDescent="0.55000000000000004">
      <c r="A14" s="109">
        <f>EINGABEN!B14</f>
        <v>1.5</v>
      </c>
      <c r="B14" s="111">
        <f>EINGABEN!F14</f>
        <v>2.25</v>
      </c>
      <c r="C14" s="109"/>
      <c r="D14" s="109">
        <f t="shared" si="2"/>
        <v>0.40546511477483099</v>
      </c>
      <c r="E14" s="109">
        <f t="shared" si="3"/>
        <v>-0.20957327460986719</v>
      </c>
      <c r="F14" s="108">
        <f>(LN(((LN((2.7182813^(C52*((A14)^C54))))))))</f>
        <v>0.11226511164541668</v>
      </c>
      <c r="G14" s="109">
        <f t="shared" si="0"/>
        <v>-8.4974651843426979E-2</v>
      </c>
      <c r="H14" s="109">
        <f t="shared" si="1"/>
        <v>0.16440195929936688</v>
      </c>
      <c r="I14" s="109">
        <f t="shared" si="1"/>
        <v>4.3920957430702803E-2</v>
      </c>
      <c r="J14" s="108">
        <f>IF(EINGABEN!C14="","",EINGABEN!C14)</f>
        <v>1.5</v>
      </c>
      <c r="K14" s="163">
        <f t="shared" si="4"/>
        <v>2.25</v>
      </c>
      <c r="L14" s="108">
        <f t="shared" si="5"/>
        <v>3.0612081192119587</v>
      </c>
      <c r="M14" s="111">
        <f t="shared" si="6"/>
        <v>0.81120811921195868</v>
      </c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ht="14.7" thickBot="1" x14ac:dyDescent="0.6">
      <c r="A15" s="112">
        <f>EINGABEN!B15</f>
        <v>14</v>
      </c>
      <c r="B15" s="145">
        <f>EINGABEN!F15</f>
        <v>196</v>
      </c>
      <c r="C15" s="112"/>
      <c r="D15" s="112">
        <f t="shared" si="2"/>
        <v>2.6390573303295444</v>
      </c>
      <c r="E15" s="112">
        <f t="shared" si="3"/>
        <v>1.663568961838277</v>
      </c>
      <c r="F15" s="113">
        <f>(LN(((LN((2.7182813^(C52*((A15)^C54))))))))</f>
        <v>1.7756547428850722</v>
      </c>
      <c r="G15" s="109">
        <f t="shared" si="0"/>
        <v>4.3902538632480148</v>
      </c>
      <c r="H15" s="109">
        <f t="shared" si="1"/>
        <v>6.9646235927661015</v>
      </c>
      <c r="I15" s="109">
        <f t="shared" si="1"/>
        <v>2.7674616907916825</v>
      </c>
      <c r="J15" s="108">
        <f>IF(EINGABEN!C15="","",EINGABEN!C15)</f>
        <v>14</v>
      </c>
      <c r="K15" s="169">
        <f t="shared" si="4"/>
        <v>196</v>
      </c>
      <c r="L15" s="108">
        <f t="shared" si="5"/>
        <v>366.55431744583797</v>
      </c>
      <c r="M15" s="111">
        <f t="shared" si="6"/>
        <v>170.55431744583797</v>
      </c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ht="14.7" thickTop="1" x14ac:dyDescent="0.55000000000000004">
      <c r="A16" s="114">
        <f>EINGABEN!B16</f>
        <v>1</v>
      </c>
      <c r="B16" s="147">
        <f>EINGABEN!F16</f>
        <v>2.7182818279999998</v>
      </c>
      <c r="C16" s="115"/>
      <c r="D16" s="115">
        <f t="shared" si="2"/>
        <v>9.9999998892252911E-9</v>
      </c>
      <c r="E16" s="115">
        <f t="shared" si="3"/>
        <v>1.9900614487662804E-10</v>
      </c>
      <c r="F16" s="178">
        <f>(LN(((LN((2.7182813^(C52*((A16)^C54))))))))</f>
        <v>-0.18969083633935502</v>
      </c>
      <c r="G16" s="173">
        <f t="shared" si="0"/>
        <v>1.9900614267214327E-18</v>
      </c>
      <c r="H16" s="109">
        <f t="shared" si="1"/>
        <v>9.9999997784505839E-17</v>
      </c>
      <c r="I16" s="109">
        <f t="shared" si="1"/>
        <v>3.960344569865747E-20</v>
      </c>
      <c r="J16" s="108" t="str">
        <f>IF(EINGABEN!C16="","",EINGABEN!C16)</f>
        <v/>
      </c>
      <c r="K16" s="169" t="str">
        <f t="shared" si="4"/>
        <v/>
      </c>
      <c r="L16" s="108" t="str">
        <f t="shared" si="5"/>
        <v/>
      </c>
      <c r="M16" s="111" t="str">
        <f t="shared" si="6"/>
        <v/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x14ac:dyDescent="0.55000000000000004">
      <c r="A17" s="117">
        <f>EINGABEN!B17</f>
        <v>1</v>
      </c>
      <c r="B17" s="45">
        <f>EINGABEN!F17</f>
        <v>2.7182818279999998</v>
      </c>
      <c r="C17" s="44"/>
      <c r="D17" s="44">
        <f t="shared" si="2"/>
        <v>9.9999998892252911E-9</v>
      </c>
      <c r="E17" s="44">
        <f t="shared" si="3"/>
        <v>1.9900614487662804E-10</v>
      </c>
      <c r="F17" s="86">
        <f>(LN(((LN((2.7182813^(C52*((A17)^C54))))))))</f>
        <v>-0.18969083633935502</v>
      </c>
      <c r="G17" s="173">
        <f t="shared" si="0"/>
        <v>1.9900614267214327E-18</v>
      </c>
      <c r="H17" s="109">
        <f t="shared" si="1"/>
        <v>9.9999997784505839E-17</v>
      </c>
      <c r="I17" s="109">
        <f t="shared" si="1"/>
        <v>3.960344569865747E-20</v>
      </c>
      <c r="J17" s="108" t="str">
        <f>IF(EINGABEN!C17="","",EINGABEN!C17)</f>
        <v/>
      </c>
      <c r="K17" s="169" t="str">
        <f t="shared" si="4"/>
        <v/>
      </c>
      <c r="L17" s="108" t="str">
        <f t="shared" si="5"/>
        <v/>
      </c>
      <c r="M17" s="111" t="str">
        <f t="shared" si="6"/>
        <v/>
      </c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x14ac:dyDescent="0.55000000000000004">
      <c r="A18" s="117">
        <f>EINGABEN!B18</f>
        <v>1</v>
      </c>
      <c r="B18" s="45">
        <f>EINGABEN!F18</f>
        <v>2.7182818279999998</v>
      </c>
      <c r="C18" s="44"/>
      <c r="D18" s="44">
        <f t="shared" si="2"/>
        <v>9.9999998892252911E-9</v>
      </c>
      <c r="E18" s="44">
        <f t="shared" si="3"/>
        <v>1.9900614487662804E-10</v>
      </c>
      <c r="F18" s="86">
        <f>(LN(((LN((2.7182813^(C52*((A18)^C54))))))))</f>
        <v>-0.18969083633935502</v>
      </c>
      <c r="G18" s="173">
        <f t="shared" si="0"/>
        <v>1.9900614267214327E-18</v>
      </c>
      <c r="H18" s="109">
        <f t="shared" si="1"/>
        <v>9.9999997784505839E-17</v>
      </c>
      <c r="I18" s="109">
        <f t="shared" si="1"/>
        <v>3.960344569865747E-20</v>
      </c>
      <c r="J18" s="108" t="str">
        <f>IF(EINGABEN!C18="","",EINGABEN!C18)</f>
        <v/>
      </c>
      <c r="K18" s="169" t="str">
        <f t="shared" si="4"/>
        <v/>
      </c>
      <c r="L18" s="108" t="str">
        <f t="shared" si="5"/>
        <v/>
      </c>
      <c r="M18" s="111" t="str">
        <f t="shared" si="6"/>
        <v/>
      </c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x14ac:dyDescent="0.55000000000000004">
      <c r="A19" s="117">
        <f>EINGABEN!B19</f>
        <v>1</v>
      </c>
      <c r="B19" s="45">
        <f>EINGABEN!F19</f>
        <v>2.7182818279999998</v>
      </c>
      <c r="C19" s="44"/>
      <c r="D19" s="44">
        <f t="shared" si="2"/>
        <v>9.9999998892252911E-9</v>
      </c>
      <c r="E19" s="44">
        <f t="shared" si="3"/>
        <v>1.9900614487662804E-10</v>
      </c>
      <c r="F19" s="86">
        <f>(LN(((LN((2.7182813^(C52*((A19)^C54))))))))</f>
        <v>-0.18969083633935502</v>
      </c>
      <c r="G19" s="173">
        <f t="shared" si="0"/>
        <v>1.9900614267214327E-18</v>
      </c>
      <c r="H19" s="109">
        <f t="shared" si="1"/>
        <v>9.9999997784505839E-17</v>
      </c>
      <c r="I19" s="109">
        <f t="shared" si="1"/>
        <v>3.960344569865747E-20</v>
      </c>
      <c r="J19" s="108" t="str">
        <f>IF(EINGABEN!C19="","",EINGABEN!C19)</f>
        <v/>
      </c>
      <c r="K19" s="169" t="str">
        <f t="shared" si="4"/>
        <v/>
      </c>
      <c r="L19" s="108" t="str">
        <f t="shared" si="5"/>
        <v/>
      </c>
      <c r="M19" s="111" t="str">
        <f t="shared" si="6"/>
        <v/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x14ac:dyDescent="0.55000000000000004">
      <c r="A20" s="117">
        <f>EINGABEN!B20</f>
        <v>1</v>
      </c>
      <c r="B20" s="45">
        <f>EINGABEN!F20</f>
        <v>2.7182818279999998</v>
      </c>
      <c r="C20" s="44"/>
      <c r="D20" s="44">
        <f t="shared" si="2"/>
        <v>9.9999998892252911E-9</v>
      </c>
      <c r="E20" s="44">
        <f t="shared" si="3"/>
        <v>1.9900614487662804E-10</v>
      </c>
      <c r="F20" s="86">
        <f>(LN(((LN((2.7182813^(C52*((A20)^C54))))))))</f>
        <v>-0.18969083633935502</v>
      </c>
      <c r="G20" s="173">
        <f t="shared" si="0"/>
        <v>1.9900614267214327E-18</v>
      </c>
      <c r="H20" s="109">
        <f t="shared" si="1"/>
        <v>9.9999997784505839E-17</v>
      </c>
      <c r="I20" s="109">
        <f t="shared" si="1"/>
        <v>3.960344569865747E-20</v>
      </c>
      <c r="J20" s="108" t="str">
        <f>IF(EINGABEN!C20="","",EINGABEN!C20)</f>
        <v/>
      </c>
      <c r="K20" s="169" t="str">
        <f t="shared" si="4"/>
        <v/>
      </c>
      <c r="L20" s="108" t="str">
        <f t="shared" si="5"/>
        <v/>
      </c>
      <c r="M20" s="111" t="str">
        <f t="shared" si="6"/>
        <v/>
      </c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x14ac:dyDescent="0.55000000000000004">
      <c r="A21" s="117">
        <f>EINGABEN!B21</f>
        <v>1</v>
      </c>
      <c r="B21" s="45">
        <f>EINGABEN!F21</f>
        <v>2.7182818279999998</v>
      </c>
      <c r="C21" s="44"/>
      <c r="D21" s="44">
        <f t="shared" si="2"/>
        <v>9.9999998892252911E-9</v>
      </c>
      <c r="E21" s="44">
        <f t="shared" si="3"/>
        <v>1.9900614487662804E-10</v>
      </c>
      <c r="F21" s="86">
        <f>(LN(((LN((2.7182813^(C52*((A21)^C54))))))))</f>
        <v>-0.18969083633935502</v>
      </c>
      <c r="G21" s="173">
        <f t="shared" si="0"/>
        <v>1.9900614267214327E-18</v>
      </c>
      <c r="H21" s="109">
        <f t="shared" si="1"/>
        <v>9.9999997784505839E-17</v>
      </c>
      <c r="I21" s="109">
        <f t="shared" si="1"/>
        <v>3.960344569865747E-20</v>
      </c>
      <c r="J21" s="108" t="str">
        <f>IF(EINGABEN!C21="","",EINGABEN!C21)</f>
        <v/>
      </c>
      <c r="K21" s="169" t="str">
        <f t="shared" si="4"/>
        <v/>
      </c>
      <c r="L21" s="108" t="str">
        <f t="shared" si="5"/>
        <v/>
      </c>
      <c r="M21" s="111" t="str">
        <f t="shared" si="6"/>
        <v/>
      </c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x14ac:dyDescent="0.55000000000000004">
      <c r="A22" s="117">
        <f>EINGABEN!B22</f>
        <v>1</v>
      </c>
      <c r="B22" s="45">
        <f>EINGABEN!F22</f>
        <v>2.7182818279999998</v>
      </c>
      <c r="C22" s="44"/>
      <c r="D22" s="44">
        <f t="shared" si="2"/>
        <v>9.9999998892252911E-9</v>
      </c>
      <c r="E22" s="44">
        <f t="shared" si="3"/>
        <v>1.9900614487662804E-10</v>
      </c>
      <c r="F22" s="86">
        <f>(LN(((LN((2.7182813^(C52*((A22)^C54))))))))</f>
        <v>-0.18969083633935502</v>
      </c>
      <c r="G22" s="173">
        <f t="shared" si="0"/>
        <v>1.9900614267214327E-18</v>
      </c>
      <c r="H22" s="109">
        <f t="shared" si="1"/>
        <v>9.9999997784505839E-17</v>
      </c>
      <c r="I22" s="109">
        <f t="shared" si="1"/>
        <v>3.960344569865747E-20</v>
      </c>
      <c r="J22" s="108" t="str">
        <f>IF(EINGABEN!C22="","",EINGABEN!C22)</f>
        <v/>
      </c>
      <c r="K22" s="169" t="str">
        <f t="shared" si="4"/>
        <v/>
      </c>
      <c r="L22" s="108" t="str">
        <f t="shared" si="5"/>
        <v/>
      </c>
      <c r="M22" s="111" t="str">
        <f t="shared" si="6"/>
        <v/>
      </c>
      <c r="N22" s="108"/>
      <c r="O22" s="108"/>
      <c r="P22" s="108"/>
      <c r="Q22" s="108"/>
      <c r="R22" s="108"/>
      <c r="S22" s="108"/>
      <c r="T22" s="108"/>
      <c r="U22" s="108"/>
      <c r="V22" s="108"/>
    </row>
    <row r="23" spans="1:22" x14ac:dyDescent="0.55000000000000004">
      <c r="A23" s="117">
        <f>EINGABEN!B23</f>
        <v>1</v>
      </c>
      <c r="B23" s="45">
        <f>EINGABEN!F23</f>
        <v>2.7182818279999998</v>
      </c>
      <c r="C23" s="44"/>
      <c r="D23" s="44">
        <f t="shared" si="2"/>
        <v>9.9999998892252911E-9</v>
      </c>
      <c r="E23" s="44">
        <f t="shared" si="3"/>
        <v>1.9900614487662804E-10</v>
      </c>
      <c r="F23" s="86">
        <f>(LN(((LN((2.7182813^(C52*((A23)^C54))))))))</f>
        <v>-0.18969083633935502</v>
      </c>
      <c r="G23" s="173">
        <f t="shared" si="0"/>
        <v>1.9900614267214327E-18</v>
      </c>
      <c r="H23" s="109">
        <f t="shared" si="1"/>
        <v>9.9999997784505839E-17</v>
      </c>
      <c r="I23" s="109">
        <f t="shared" si="1"/>
        <v>3.960344569865747E-20</v>
      </c>
      <c r="J23" s="108" t="str">
        <f>IF(EINGABEN!C23="","",EINGABEN!C23)</f>
        <v/>
      </c>
      <c r="K23" s="169" t="str">
        <f t="shared" si="4"/>
        <v/>
      </c>
      <c r="L23" s="108" t="str">
        <f t="shared" si="5"/>
        <v/>
      </c>
      <c r="M23" s="111" t="str">
        <f t="shared" si="6"/>
        <v/>
      </c>
      <c r="N23" s="108"/>
      <c r="O23" s="108"/>
      <c r="P23" s="108"/>
      <c r="Q23" s="108"/>
      <c r="R23" s="108"/>
      <c r="S23" s="108"/>
      <c r="T23" s="108"/>
      <c r="U23" s="108"/>
      <c r="V23" s="108"/>
    </row>
    <row r="24" spans="1:22" x14ac:dyDescent="0.55000000000000004">
      <c r="A24" s="117">
        <f>EINGABEN!B24</f>
        <v>1</v>
      </c>
      <c r="B24" s="45">
        <f>EINGABEN!F24</f>
        <v>2.7182818279999998</v>
      </c>
      <c r="C24" s="44"/>
      <c r="D24" s="44">
        <f t="shared" si="2"/>
        <v>9.9999998892252911E-9</v>
      </c>
      <c r="E24" s="44">
        <f t="shared" si="3"/>
        <v>1.9900614487662804E-10</v>
      </c>
      <c r="F24" s="86">
        <f>(LN(((LN((2.7182813^(C52*((A24)^C54))))))))</f>
        <v>-0.18969083633935502</v>
      </c>
      <c r="G24" s="173">
        <f t="shared" si="0"/>
        <v>1.9900614267214327E-18</v>
      </c>
      <c r="H24" s="109">
        <f t="shared" si="1"/>
        <v>9.9999997784505839E-17</v>
      </c>
      <c r="I24" s="109">
        <f t="shared" si="1"/>
        <v>3.960344569865747E-20</v>
      </c>
      <c r="J24" s="108" t="str">
        <f>IF(EINGABEN!C24="","",EINGABEN!C24)</f>
        <v/>
      </c>
      <c r="K24" s="169" t="str">
        <f t="shared" si="4"/>
        <v/>
      </c>
      <c r="L24" s="108" t="str">
        <f t="shared" si="5"/>
        <v/>
      </c>
      <c r="M24" s="111" t="str">
        <f t="shared" si="6"/>
        <v/>
      </c>
      <c r="N24" s="108"/>
      <c r="O24" s="108"/>
      <c r="P24" s="108"/>
      <c r="Q24" s="108"/>
      <c r="R24" s="108"/>
      <c r="S24" s="108"/>
      <c r="T24" s="108"/>
      <c r="U24" s="108"/>
      <c r="V24" s="108"/>
    </row>
    <row r="25" spans="1:22" x14ac:dyDescent="0.55000000000000004">
      <c r="A25" s="117">
        <f>EINGABEN!B25</f>
        <v>1</v>
      </c>
      <c r="B25" s="45">
        <f>EINGABEN!F25</f>
        <v>2.7182818279999998</v>
      </c>
      <c r="C25" s="44"/>
      <c r="D25" s="44">
        <f t="shared" si="2"/>
        <v>9.9999998892252911E-9</v>
      </c>
      <c r="E25" s="44">
        <f t="shared" si="3"/>
        <v>1.9900614487662804E-10</v>
      </c>
      <c r="F25" s="86">
        <f>(LN(((LN((2.7182813^(C52*((A25)^C54))))))))</f>
        <v>-0.18969083633935502</v>
      </c>
      <c r="G25" s="173">
        <f t="shared" si="0"/>
        <v>1.9900614267214327E-18</v>
      </c>
      <c r="H25" s="109">
        <f t="shared" si="1"/>
        <v>9.9999997784505839E-17</v>
      </c>
      <c r="I25" s="109">
        <f t="shared" si="1"/>
        <v>3.960344569865747E-20</v>
      </c>
      <c r="J25" s="108" t="str">
        <f>IF(EINGABEN!C25="","",EINGABEN!C25)</f>
        <v/>
      </c>
      <c r="K25" s="169" t="str">
        <f t="shared" si="4"/>
        <v/>
      </c>
      <c r="L25" s="108" t="str">
        <f t="shared" si="5"/>
        <v/>
      </c>
      <c r="M25" s="111" t="str">
        <f t="shared" si="6"/>
        <v/>
      </c>
      <c r="N25" s="108"/>
      <c r="O25" s="108"/>
      <c r="P25" s="108"/>
      <c r="Q25" s="108"/>
      <c r="R25" s="108"/>
      <c r="S25" s="108"/>
      <c r="T25" s="108"/>
      <c r="U25" s="108"/>
      <c r="V25" s="108"/>
    </row>
    <row r="26" spans="1:22" x14ac:dyDescent="0.55000000000000004">
      <c r="A26" s="117">
        <f>EINGABEN!B26</f>
        <v>1</v>
      </c>
      <c r="B26" s="45">
        <f>EINGABEN!F26</f>
        <v>2.7182818279999998</v>
      </c>
      <c r="C26" s="44"/>
      <c r="D26" s="44">
        <f t="shared" si="2"/>
        <v>9.9999998892252911E-9</v>
      </c>
      <c r="E26" s="44">
        <f t="shared" si="3"/>
        <v>1.9900614487662804E-10</v>
      </c>
      <c r="F26" s="86">
        <f>(LN(((LN((2.7182813^(C52*((A26)^C54))))))))</f>
        <v>-0.18969083633935502</v>
      </c>
      <c r="G26" s="173">
        <f t="shared" si="0"/>
        <v>1.9900614267214327E-18</v>
      </c>
      <c r="H26" s="109">
        <f t="shared" si="1"/>
        <v>9.9999997784505839E-17</v>
      </c>
      <c r="I26" s="109">
        <f t="shared" si="1"/>
        <v>3.960344569865747E-20</v>
      </c>
      <c r="J26" s="108" t="str">
        <f>IF(EINGABEN!C26="","",EINGABEN!C26)</f>
        <v/>
      </c>
      <c r="K26" s="169" t="str">
        <f t="shared" si="4"/>
        <v/>
      </c>
      <c r="L26" s="108" t="str">
        <f t="shared" si="5"/>
        <v/>
      </c>
      <c r="M26" s="111" t="str">
        <f t="shared" si="6"/>
        <v/>
      </c>
      <c r="N26" s="108"/>
      <c r="O26" s="108"/>
      <c r="P26" s="108"/>
      <c r="Q26" s="108"/>
      <c r="R26" s="108"/>
      <c r="S26" s="108"/>
      <c r="T26" s="108"/>
      <c r="U26" s="108"/>
      <c r="V26" s="108"/>
    </row>
    <row r="27" spans="1:22" x14ac:dyDescent="0.55000000000000004">
      <c r="A27" s="117">
        <f>EINGABEN!B27</f>
        <v>1</v>
      </c>
      <c r="B27" s="45">
        <f>EINGABEN!F27</f>
        <v>2.7182818279999998</v>
      </c>
      <c r="C27" s="44"/>
      <c r="D27" s="44">
        <f t="shared" si="2"/>
        <v>9.9999998892252911E-9</v>
      </c>
      <c r="E27" s="44">
        <f t="shared" si="3"/>
        <v>1.9900614487662804E-10</v>
      </c>
      <c r="F27" s="86">
        <f>(LN(((LN((2.7182813^(C52*((A27)^C54))))))))</f>
        <v>-0.18969083633935502</v>
      </c>
      <c r="G27" s="173">
        <f t="shared" si="0"/>
        <v>1.9900614267214327E-18</v>
      </c>
      <c r="H27" s="109">
        <f t="shared" si="1"/>
        <v>9.9999997784505839E-17</v>
      </c>
      <c r="I27" s="109">
        <f t="shared" si="1"/>
        <v>3.960344569865747E-20</v>
      </c>
      <c r="J27" s="108" t="str">
        <f>IF(EINGABEN!C27="","",EINGABEN!C27)</f>
        <v/>
      </c>
      <c r="K27" s="169" t="str">
        <f t="shared" si="4"/>
        <v/>
      </c>
      <c r="L27" s="108" t="str">
        <f t="shared" si="5"/>
        <v/>
      </c>
      <c r="M27" s="111" t="str">
        <f t="shared" si="6"/>
        <v/>
      </c>
      <c r="N27" s="108"/>
      <c r="O27" s="108"/>
      <c r="P27" s="108"/>
      <c r="Q27" s="108"/>
      <c r="R27" s="108"/>
      <c r="S27" s="108"/>
      <c r="T27" s="108"/>
      <c r="U27" s="108"/>
      <c r="V27" s="108"/>
    </row>
    <row r="28" spans="1:22" x14ac:dyDescent="0.55000000000000004">
      <c r="A28" s="117">
        <f>EINGABEN!B28</f>
        <v>1</v>
      </c>
      <c r="B28" s="45">
        <f>EINGABEN!F28</f>
        <v>2.7182818279999998</v>
      </c>
      <c r="C28" s="44"/>
      <c r="D28" s="44">
        <f t="shared" si="2"/>
        <v>9.9999998892252911E-9</v>
      </c>
      <c r="E28" s="44">
        <f t="shared" si="3"/>
        <v>1.9900614487662804E-10</v>
      </c>
      <c r="F28" s="86">
        <f>(LN(((LN((2.7182813^(C52*((A28)^C54))))))))</f>
        <v>-0.18969083633935502</v>
      </c>
      <c r="G28" s="173">
        <f t="shared" si="0"/>
        <v>1.9900614267214327E-18</v>
      </c>
      <c r="H28" s="109">
        <f t="shared" si="1"/>
        <v>9.9999997784505839E-17</v>
      </c>
      <c r="I28" s="109">
        <f t="shared" si="1"/>
        <v>3.960344569865747E-20</v>
      </c>
      <c r="J28" s="108" t="str">
        <f>IF(EINGABEN!C28="","",EINGABEN!C28)</f>
        <v/>
      </c>
      <c r="K28" s="169" t="str">
        <f t="shared" si="4"/>
        <v/>
      </c>
      <c r="L28" s="108" t="str">
        <f t="shared" si="5"/>
        <v/>
      </c>
      <c r="M28" s="111" t="str">
        <f t="shared" si="6"/>
        <v/>
      </c>
      <c r="N28" s="108"/>
      <c r="O28" s="108"/>
      <c r="P28" s="108"/>
      <c r="Q28" s="108"/>
      <c r="R28" s="108"/>
      <c r="S28" s="108"/>
      <c r="T28" s="108"/>
      <c r="U28" s="108"/>
      <c r="V28" s="108"/>
    </row>
    <row r="29" spans="1:22" x14ac:dyDescent="0.55000000000000004">
      <c r="A29" s="117">
        <f>EINGABEN!B29</f>
        <v>1</v>
      </c>
      <c r="B29" s="45">
        <f>EINGABEN!F29</f>
        <v>2.7182818279999998</v>
      </c>
      <c r="C29" s="44"/>
      <c r="D29" s="44">
        <f t="shared" si="2"/>
        <v>9.9999998892252911E-9</v>
      </c>
      <c r="E29" s="44">
        <f t="shared" si="3"/>
        <v>1.9900614487662804E-10</v>
      </c>
      <c r="F29" s="86">
        <f>(LN(((LN((2.7182813^(C52*((A29)^C54))))))))</f>
        <v>-0.18969083633935502</v>
      </c>
      <c r="G29" s="173">
        <f t="shared" si="0"/>
        <v>1.9900614267214327E-18</v>
      </c>
      <c r="H29" s="109">
        <f t="shared" si="1"/>
        <v>9.9999997784505839E-17</v>
      </c>
      <c r="I29" s="109">
        <f t="shared" si="1"/>
        <v>3.960344569865747E-20</v>
      </c>
      <c r="J29" s="108" t="str">
        <f>IF(EINGABEN!C29="","",EINGABEN!C29)</f>
        <v/>
      </c>
      <c r="K29" s="169" t="str">
        <f t="shared" si="4"/>
        <v/>
      </c>
      <c r="L29" s="108" t="str">
        <f t="shared" si="5"/>
        <v/>
      </c>
      <c r="M29" s="111" t="str">
        <f t="shared" si="6"/>
        <v/>
      </c>
      <c r="N29" s="108"/>
      <c r="O29" s="108"/>
      <c r="P29" s="108"/>
      <c r="Q29" s="108"/>
      <c r="R29" s="108"/>
      <c r="S29" s="108"/>
      <c r="T29" s="108"/>
      <c r="U29" s="108"/>
      <c r="V29" s="108"/>
    </row>
    <row r="30" spans="1:22" x14ac:dyDescent="0.55000000000000004">
      <c r="A30" s="117">
        <f>EINGABEN!B30</f>
        <v>1</v>
      </c>
      <c r="B30" s="45">
        <f>EINGABEN!F30</f>
        <v>2.7182818279999998</v>
      </c>
      <c r="C30" s="44"/>
      <c r="D30" s="44">
        <f t="shared" si="2"/>
        <v>9.9999998892252911E-9</v>
      </c>
      <c r="E30" s="44">
        <f t="shared" si="3"/>
        <v>1.9900614487662804E-10</v>
      </c>
      <c r="F30" s="86">
        <f>(LN(((LN((2.7182813^(C52*((A30)^C54))))))))</f>
        <v>-0.18969083633935502</v>
      </c>
      <c r="G30" s="173">
        <f t="shared" si="0"/>
        <v>1.9900614267214327E-18</v>
      </c>
      <c r="H30" s="109">
        <f t="shared" si="1"/>
        <v>9.9999997784505839E-17</v>
      </c>
      <c r="I30" s="109">
        <f t="shared" si="1"/>
        <v>3.960344569865747E-20</v>
      </c>
      <c r="J30" s="108" t="str">
        <f>IF(EINGABEN!C30="","",EINGABEN!C30)</f>
        <v/>
      </c>
      <c r="K30" s="169" t="str">
        <f t="shared" si="4"/>
        <v/>
      </c>
      <c r="L30" s="108" t="str">
        <f t="shared" si="5"/>
        <v/>
      </c>
      <c r="M30" s="111" t="str">
        <f t="shared" si="6"/>
        <v/>
      </c>
      <c r="N30" s="108"/>
      <c r="O30" s="108"/>
      <c r="P30" s="108"/>
      <c r="Q30" s="108"/>
      <c r="R30" s="108"/>
      <c r="S30" s="108"/>
      <c r="T30" s="108"/>
      <c r="U30" s="108"/>
      <c r="V30" s="108"/>
    </row>
    <row r="31" spans="1:22" x14ac:dyDescent="0.55000000000000004">
      <c r="A31" s="117">
        <f>EINGABEN!B31</f>
        <v>1</v>
      </c>
      <c r="B31" s="45">
        <f>EINGABEN!F31</f>
        <v>2.7182818279999998</v>
      </c>
      <c r="C31" s="44"/>
      <c r="D31" s="44">
        <f t="shared" si="2"/>
        <v>9.9999998892252911E-9</v>
      </c>
      <c r="E31" s="44">
        <f t="shared" si="3"/>
        <v>1.9900614487662804E-10</v>
      </c>
      <c r="F31" s="86">
        <f>(LN(((LN((2.7182813^(C52*((A31)^C54))))))))</f>
        <v>-0.18969083633935502</v>
      </c>
      <c r="G31" s="173">
        <f t="shared" si="0"/>
        <v>1.9900614267214327E-18</v>
      </c>
      <c r="H31" s="109">
        <f t="shared" si="1"/>
        <v>9.9999997784505839E-17</v>
      </c>
      <c r="I31" s="109">
        <f t="shared" si="1"/>
        <v>3.960344569865747E-20</v>
      </c>
      <c r="J31" s="108" t="str">
        <f>IF(EINGABEN!C31="","",EINGABEN!C31)</f>
        <v/>
      </c>
      <c r="K31" s="169" t="str">
        <f t="shared" si="4"/>
        <v/>
      </c>
      <c r="L31" s="108" t="str">
        <f t="shared" si="5"/>
        <v/>
      </c>
      <c r="M31" s="111" t="str">
        <f t="shared" si="6"/>
        <v/>
      </c>
      <c r="N31" s="108"/>
      <c r="O31" s="108"/>
      <c r="P31" s="108"/>
      <c r="Q31" s="108"/>
      <c r="R31" s="108"/>
      <c r="S31" s="108"/>
      <c r="T31" s="108"/>
      <c r="U31" s="108"/>
      <c r="V31" s="108"/>
    </row>
    <row r="32" spans="1:22" x14ac:dyDescent="0.55000000000000004">
      <c r="A32" s="117">
        <f>EINGABEN!B32</f>
        <v>1</v>
      </c>
      <c r="B32" s="45">
        <f>EINGABEN!F32</f>
        <v>2.7182818279999998</v>
      </c>
      <c r="C32" s="44"/>
      <c r="D32" s="44">
        <f t="shared" si="2"/>
        <v>9.9999998892252911E-9</v>
      </c>
      <c r="E32" s="44">
        <f t="shared" si="3"/>
        <v>1.9900614487662804E-10</v>
      </c>
      <c r="F32" s="86">
        <f>(LN(((LN((2.7182813^(C52*((A32)^C54))))))))</f>
        <v>-0.18969083633935502</v>
      </c>
      <c r="G32" s="173">
        <f t="shared" si="0"/>
        <v>1.9900614267214327E-18</v>
      </c>
      <c r="H32" s="109">
        <f t="shared" si="1"/>
        <v>9.9999997784505839E-17</v>
      </c>
      <c r="I32" s="109">
        <f t="shared" si="1"/>
        <v>3.960344569865747E-20</v>
      </c>
      <c r="J32" s="108" t="str">
        <f>IF(EINGABEN!C32="","",EINGABEN!C32)</f>
        <v/>
      </c>
      <c r="K32" s="169" t="str">
        <f t="shared" si="4"/>
        <v/>
      </c>
      <c r="L32" s="108" t="str">
        <f t="shared" si="5"/>
        <v/>
      </c>
      <c r="M32" s="111" t="str">
        <f t="shared" si="6"/>
        <v/>
      </c>
      <c r="N32" s="108"/>
      <c r="O32" s="108"/>
      <c r="P32" s="108"/>
      <c r="Q32" s="108"/>
      <c r="R32" s="108"/>
      <c r="S32" s="108"/>
      <c r="T32" s="108"/>
      <c r="U32" s="108"/>
      <c r="V32" s="108"/>
    </row>
    <row r="33" spans="1:22" x14ac:dyDescent="0.55000000000000004">
      <c r="A33" s="117">
        <f>EINGABEN!B33</f>
        <v>1</v>
      </c>
      <c r="B33" s="45">
        <f>EINGABEN!F33</f>
        <v>2.7182818279999998</v>
      </c>
      <c r="C33" s="44"/>
      <c r="D33" s="44">
        <f t="shared" si="2"/>
        <v>9.9999998892252911E-9</v>
      </c>
      <c r="E33" s="44">
        <f t="shared" si="3"/>
        <v>1.9900614487662804E-10</v>
      </c>
      <c r="F33" s="86">
        <f>(LN(((LN((2.7182813^(C52*((A33)^C54))))))))</f>
        <v>-0.18969083633935502</v>
      </c>
      <c r="G33" s="173">
        <f t="shared" si="0"/>
        <v>1.9900614267214327E-18</v>
      </c>
      <c r="H33" s="109">
        <f t="shared" si="1"/>
        <v>9.9999997784505839E-17</v>
      </c>
      <c r="I33" s="109">
        <f t="shared" si="1"/>
        <v>3.960344569865747E-20</v>
      </c>
      <c r="J33" s="108" t="str">
        <f>IF(EINGABEN!C33="","",EINGABEN!C33)</f>
        <v/>
      </c>
      <c r="K33" s="169" t="str">
        <f t="shared" si="4"/>
        <v/>
      </c>
      <c r="L33" s="108" t="str">
        <f t="shared" si="5"/>
        <v/>
      </c>
      <c r="M33" s="111" t="str">
        <f t="shared" si="6"/>
        <v/>
      </c>
      <c r="N33" s="108"/>
      <c r="O33" s="108"/>
      <c r="P33" s="108"/>
      <c r="Q33" s="108"/>
      <c r="R33" s="108"/>
      <c r="S33" s="108"/>
      <c r="T33" s="108"/>
      <c r="U33" s="108"/>
      <c r="V33" s="108"/>
    </row>
    <row r="34" spans="1:22" x14ac:dyDescent="0.55000000000000004">
      <c r="A34" s="117">
        <f>EINGABEN!B34</f>
        <v>1</v>
      </c>
      <c r="B34" s="45">
        <f>EINGABEN!F34</f>
        <v>2.7182818279999998</v>
      </c>
      <c r="C34" s="44"/>
      <c r="D34" s="44">
        <f t="shared" si="2"/>
        <v>9.9999998892252911E-9</v>
      </c>
      <c r="E34" s="44">
        <f t="shared" si="3"/>
        <v>1.9900614487662804E-10</v>
      </c>
      <c r="F34" s="86">
        <f>(LN(((LN((2.7182813^(C52*((A34)^C54))))))))</f>
        <v>-0.18969083633935502</v>
      </c>
      <c r="G34" s="173">
        <f t="shared" si="0"/>
        <v>1.9900614267214327E-18</v>
      </c>
      <c r="H34" s="109">
        <f t="shared" si="1"/>
        <v>9.9999997784505839E-17</v>
      </c>
      <c r="I34" s="109">
        <f t="shared" si="1"/>
        <v>3.960344569865747E-20</v>
      </c>
      <c r="J34" s="108" t="str">
        <f>IF(EINGABEN!C34="","",EINGABEN!C34)</f>
        <v/>
      </c>
      <c r="K34" s="169" t="str">
        <f t="shared" si="4"/>
        <v/>
      </c>
      <c r="L34" s="108" t="str">
        <f t="shared" si="5"/>
        <v/>
      </c>
      <c r="M34" s="111" t="str">
        <f t="shared" si="6"/>
        <v/>
      </c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2" x14ac:dyDescent="0.55000000000000004">
      <c r="A35" s="117">
        <f>EINGABEN!B35</f>
        <v>1</v>
      </c>
      <c r="B35" s="45">
        <f>EINGABEN!F35</f>
        <v>2.7182818279999998</v>
      </c>
      <c r="C35" s="44"/>
      <c r="D35" s="44">
        <f t="shared" si="2"/>
        <v>9.9999998892252911E-9</v>
      </c>
      <c r="E35" s="44">
        <f t="shared" si="3"/>
        <v>1.9900614487662804E-10</v>
      </c>
      <c r="F35" s="86">
        <f>(LN(((LN((2.7182813^(C52*((A35)^C54))))))))</f>
        <v>-0.18969083633935502</v>
      </c>
      <c r="G35" s="173">
        <f t="shared" si="0"/>
        <v>1.9900614267214327E-18</v>
      </c>
      <c r="H35" s="109">
        <f t="shared" si="1"/>
        <v>9.9999997784505839E-17</v>
      </c>
      <c r="I35" s="109">
        <f t="shared" si="1"/>
        <v>3.960344569865747E-20</v>
      </c>
      <c r="J35" s="108" t="str">
        <f>IF(EINGABEN!C35="","",EINGABEN!C35)</f>
        <v/>
      </c>
      <c r="K35" s="169" t="str">
        <f t="shared" si="4"/>
        <v/>
      </c>
      <c r="L35" s="108" t="str">
        <f t="shared" si="5"/>
        <v/>
      </c>
      <c r="M35" s="111" t="str">
        <f t="shared" si="6"/>
        <v/>
      </c>
      <c r="N35" s="108"/>
      <c r="O35" s="108"/>
      <c r="P35" s="108"/>
      <c r="Q35" s="108"/>
      <c r="R35" s="108"/>
      <c r="S35" s="108"/>
      <c r="T35" s="108"/>
      <c r="U35" s="108"/>
      <c r="V35" s="108"/>
    </row>
    <row r="36" spans="1:22" x14ac:dyDescent="0.55000000000000004">
      <c r="A36" s="117">
        <f>EINGABEN!B36</f>
        <v>1</v>
      </c>
      <c r="B36" s="45">
        <f>EINGABEN!F36</f>
        <v>2.7182818279999998</v>
      </c>
      <c r="C36" s="44"/>
      <c r="D36" s="44">
        <f t="shared" si="2"/>
        <v>9.9999998892252911E-9</v>
      </c>
      <c r="E36" s="44">
        <f t="shared" si="3"/>
        <v>1.9900614487662804E-10</v>
      </c>
      <c r="F36" s="86">
        <f>(LN(((LN((2.7182813^(C52*((A36)^C54))))))))</f>
        <v>-0.18969083633935502</v>
      </c>
      <c r="G36" s="173">
        <f t="shared" si="0"/>
        <v>1.9900614267214327E-18</v>
      </c>
      <c r="H36" s="109">
        <f t="shared" si="1"/>
        <v>9.9999997784505839E-17</v>
      </c>
      <c r="I36" s="109">
        <f t="shared" si="1"/>
        <v>3.960344569865747E-20</v>
      </c>
      <c r="J36" s="108" t="str">
        <f>IF(EINGABEN!C36="","",EINGABEN!C36)</f>
        <v/>
      </c>
      <c r="K36" s="169" t="str">
        <f t="shared" si="4"/>
        <v/>
      </c>
      <c r="L36" s="108" t="str">
        <f t="shared" si="5"/>
        <v/>
      </c>
      <c r="M36" s="111" t="str">
        <f t="shared" si="6"/>
        <v/>
      </c>
      <c r="N36" s="108"/>
      <c r="O36" s="108"/>
      <c r="P36" s="108"/>
      <c r="Q36" s="108"/>
      <c r="R36" s="108"/>
      <c r="S36" s="108"/>
      <c r="T36" s="108"/>
      <c r="U36" s="108"/>
      <c r="V36" s="108"/>
    </row>
    <row r="37" spans="1:22" x14ac:dyDescent="0.55000000000000004">
      <c r="A37" s="117">
        <f>EINGABEN!B37</f>
        <v>1</v>
      </c>
      <c r="B37" s="45">
        <f>EINGABEN!F37</f>
        <v>2.7182818279999998</v>
      </c>
      <c r="C37" s="44"/>
      <c r="D37" s="44">
        <f t="shared" si="2"/>
        <v>9.9999998892252911E-9</v>
      </c>
      <c r="E37" s="44">
        <f t="shared" si="3"/>
        <v>1.9900614487662804E-10</v>
      </c>
      <c r="F37" s="86">
        <f>(LN(((LN((2.7182813^(C52*((A37)^C54))))))))</f>
        <v>-0.18969083633935502</v>
      </c>
      <c r="G37" s="173">
        <f t="shared" si="0"/>
        <v>1.9900614267214327E-18</v>
      </c>
      <c r="H37" s="109">
        <f t="shared" si="1"/>
        <v>9.9999997784505839E-17</v>
      </c>
      <c r="I37" s="109">
        <f t="shared" si="1"/>
        <v>3.960344569865747E-20</v>
      </c>
      <c r="J37" s="108" t="str">
        <f>IF(EINGABEN!C37="","",EINGABEN!C37)</f>
        <v/>
      </c>
      <c r="K37" s="169" t="str">
        <f t="shared" si="4"/>
        <v/>
      </c>
      <c r="L37" s="108" t="str">
        <f t="shared" si="5"/>
        <v/>
      </c>
      <c r="M37" s="111" t="str">
        <f t="shared" si="6"/>
        <v/>
      </c>
      <c r="N37" s="108"/>
      <c r="O37" s="108"/>
      <c r="P37" s="108"/>
      <c r="Q37" s="108"/>
      <c r="R37" s="108"/>
      <c r="S37" s="108"/>
      <c r="T37" s="108"/>
      <c r="U37" s="108"/>
      <c r="V37" s="108"/>
    </row>
    <row r="38" spans="1:22" x14ac:dyDescent="0.55000000000000004">
      <c r="A38" s="117">
        <f>EINGABEN!B38</f>
        <v>1</v>
      </c>
      <c r="B38" s="45">
        <f>EINGABEN!F38</f>
        <v>2.7182818279999998</v>
      </c>
      <c r="C38" s="44"/>
      <c r="D38" s="44">
        <f t="shared" si="2"/>
        <v>9.9999998892252911E-9</v>
      </c>
      <c r="E38" s="44">
        <f t="shared" si="3"/>
        <v>1.9900614487662804E-10</v>
      </c>
      <c r="F38" s="86">
        <f>(LN(((LN((2.7182813^(C52*((A38)^C54))))))))</f>
        <v>-0.18969083633935502</v>
      </c>
      <c r="G38" s="173">
        <f t="shared" si="0"/>
        <v>1.9900614267214327E-18</v>
      </c>
      <c r="H38" s="109">
        <f t="shared" si="1"/>
        <v>9.9999997784505839E-17</v>
      </c>
      <c r="I38" s="109">
        <f t="shared" si="1"/>
        <v>3.960344569865747E-20</v>
      </c>
      <c r="J38" s="108" t="str">
        <f>IF(EINGABEN!C38="","",EINGABEN!C38)</f>
        <v/>
      </c>
      <c r="K38" s="169" t="str">
        <f t="shared" si="4"/>
        <v/>
      </c>
      <c r="L38" s="108" t="str">
        <f t="shared" si="5"/>
        <v/>
      </c>
      <c r="M38" s="111" t="str">
        <f t="shared" si="6"/>
        <v/>
      </c>
      <c r="N38" s="108"/>
      <c r="O38" s="108"/>
      <c r="P38" s="108"/>
      <c r="Q38" s="108"/>
      <c r="R38" s="108"/>
      <c r="S38" s="108"/>
      <c r="T38" s="108"/>
      <c r="U38" s="108"/>
      <c r="V38" s="108"/>
    </row>
    <row r="39" spans="1:22" x14ac:dyDescent="0.55000000000000004">
      <c r="A39" s="117">
        <f>EINGABEN!B39</f>
        <v>1</v>
      </c>
      <c r="B39" s="45">
        <f>EINGABEN!F39</f>
        <v>2.7182818279999998</v>
      </c>
      <c r="C39" s="44"/>
      <c r="D39" s="44">
        <f t="shared" si="2"/>
        <v>9.9999998892252911E-9</v>
      </c>
      <c r="E39" s="44">
        <f t="shared" si="3"/>
        <v>1.9900614487662804E-10</v>
      </c>
      <c r="F39" s="86">
        <f>(LN(((LN((2.7182813^(C52*((A39)^C54))))))))</f>
        <v>-0.18969083633935502</v>
      </c>
      <c r="G39" s="173">
        <f t="shared" si="0"/>
        <v>1.9900614267214327E-18</v>
      </c>
      <c r="H39" s="109">
        <f t="shared" si="1"/>
        <v>9.9999997784505839E-17</v>
      </c>
      <c r="I39" s="109">
        <f t="shared" si="1"/>
        <v>3.960344569865747E-20</v>
      </c>
      <c r="J39" s="108" t="str">
        <f>IF(EINGABEN!C39="","",EINGABEN!C39)</f>
        <v/>
      </c>
      <c r="K39" s="169" t="str">
        <f t="shared" si="4"/>
        <v/>
      </c>
      <c r="L39" s="108" t="str">
        <f t="shared" si="5"/>
        <v/>
      </c>
      <c r="M39" s="111" t="str">
        <f t="shared" si="6"/>
        <v/>
      </c>
      <c r="N39" s="108"/>
      <c r="O39" s="108"/>
      <c r="P39" s="108"/>
      <c r="Q39" s="108"/>
      <c r="R39" s="108"/>
      <c r="S39" s="108"/>
      <c r="T39" s="108"/>
      <c r="U39" s="108"/>
      <c r="V39" s="108"/>
    </row>
    <row r="40" spans="1:22" x14ac:dyDescent="0.55000000000000004">
      <c r="A40" s="117">
        <f>EINGABEN!B40</f>
        <v>1</v>
      </c>
      <c r="B40" s="45">
        <f>EINGABEN!F40</f>
        <v>2.7182818279999998</v>
      </c>
      <c r="C40" s="44"/>
      <c r="D40" s="44">
        <f t="shared" si="2"/>
        <v>9.9999998892252911E-9</v>
      </c>
      <c r="E40" s="44">
        <f t="shared" si="3"/>
        <v>1.9900614487662804E-10</v>
      </c>
      <c r="F40" s="86">
        <f>(LN(((LN((2.7182813^(C52*((A40)^C54))))))))</f>
        <v>-0.18969083633935502</v>
      </c>
      <c r="G40" s="173">
        <f t="shared" si="0"/>
        <v>1.9900614267214327E-18</v>
      </c>
      <c r="H40" s="109">
        <f t="shared" si="1"/>
        <v>9.9999997784505839E-17</v>
      </c>
      <c r="I40" s="109">
        <f t="shared" si="1"/>
        <v>3.960344569865747E-20</v>
      </c>
      <c r="J40" s="108" t="str">
        <f>IF(EINGABEN!C40="","",EINGABEN!C40)</f>
        <v/>
      </c>
      <c r="K40" s="169" t="str">
        <f t="shared" si="4"/>
        <v/>
      </c>
      <c r="L40" s="108" t="str">
        <f t="shared" si="5"/>
        <v/>
      </c>
      <c r="M40" s="111" t="str">
        <f t="shared" si="6"/>
        <v/>
      </c>
      <c r="N40" s="108"/>
      <c r="O40" s="108"/>
      <c r="P40" s="108"/>
      <c r="Q40" s="108"/>
      <c r="R40" s="108"/>
      <c r="S40" s="108"/>
      <c r="T40" s="108"/>
      <c r="U40" s="108"/>
      <c r="V40" s="108"/>
    </row>
    <row r="41" spans="1:22" x14ac:dyDescent="0.55000000000000004">
      <c r="A41" s="117">
        <f>EINGABEN!B41</f>
        <v>1</v>
      </c>
      <c r="B41" s="45">
        <f>EINGABEN!F41</f>
        <v>2.7182818279999998</v>
      </c>
      <c r="C41" s="44"/>
      <c r="D41" s="44">
        <f t="shared" si="2"/>
        <v>9.9999998892252911E-9</v>
      </c>
      <c r="E41" s="44">
        <f t="shared" si="3"/>
        <v>1.9900614487662804E-10</v>
      </c>
      <c r="F41" s="86">
        <f>(LN(((LN((2.7182813^(C52*((A41)^C54))))))))</f>
        <v>-0.18969083633935502</v>
      </c>
      <c r="G41" s="173">
        <f t="shared" si="0"/>
        <v>1.9900614267214327E-18</v>
      </c>
      <c r="H41" s="109">
        <f t="shared" si="1"/>
        <v>9.9999997784505839E-17</v>
      </c>
      <c r="I41" s="109">
        <f t="shared" si="1"/>
        <v>3.960344569865747E-20</v>
      </c>
      <c r="J41" s="108" t="str">
        <f>IF(EINGABEN!C41="","",EINGABEN!C41)</f>
        <v/>
      </c>
      <c r="K41" s="169" t="str">
        <f t="shared" si="4"/>
        <v/>
      </c>
      <c r="L41" s="108" t="str">
        <f t="shared" si="5"/>
        <v/>
      </c>
      <c r="M41" s="111" t="str">
        <f t="shared" si="6"/>
        <v/>
      </c>
      <c r="N41" s="108"/>
      <c r="O41" s="108"/>
      <c r="P41" s="108"/>
      <c r="Q41" s="108"/>
      <c r="R41" s="108"/>
      <c r="S41" s="108"/>
      <c r="T41" s="108"/>
      <c r="U41" s="108"/>
      <c r="V41" s="108"/>
    </row>
    <row r="42" spans="1:22" x14ac:dyDescent="0.55000000000000004">
      <c r="A42" s="117">
        <f>EINGABEN!B42</f>
        <v>1</v>
      </c>
      <c r="B42" s="45">
        <f>EINGABEN!F42</f>
        <v>2.7182818279999998</v>
      </c>
      <c r="C42" s="44"/>
      <c r="D42" s="44">
        <f t="shared" si="2"/>
        <v>9.9999998892252911E-9</v>
      </c>
      <c r="E42" s="44">
        <f t="shared" si="3"/>
        <v>1.9900614487662804E-10</v>
      </c>
      <c r="F42" s="86">
        <f>(LN(((LN((2.7182813^(C52*((A42)^C54))))))))</f>
        <v>-0.18969083633935502</v>
      </c>
      <c r="G42" s="173">
        <f t="shared" si="0"/>
        <v>1.9900614267214327E-18</v>
      </c>
      <c r="H42" s="109">
        <f t="shared" si="1"/>
        <v>9.9999997784505839E-17</v>
      </c>
      <c r="I42" s="109">
        <f t="shared" si="1"/>
        <v>3.960344569865747E-20</v>
      </c>
      <c r="J42" s="108" t="str">
        <f>IF(EINGABEN!C42="","",EINGABEN!C42)</f>
        <v/>
      </c>
      <c r="K42" s="169" t="str">
        <f t="shared" si="4"/>
        <v/>
      </c>
      <c r="L42" s="108" t="str">
        <f t="shared" si="5"/>
        <v/>
      </c>
      <c r="M42" s="111" t="str">
        <f t="shared" si="6"/>
        <v/>
      </c>
      <c r="N42" s="108"/>
      <c r="O42" s="108"/>
      <c r="P42" s="108"/>
      <c r="Q42" s="108"/>
      <c r="R42" s="108"/>
      <c r="S42" s="108"/>
      <c r="T42" s="108"/>
      <c r="U42" s="108"/>
      <c r="V42" s="108"/>
    </row>
    <row r="43" spans="1:22" x14ac:dyDescent="0.55000000000000004">
      <c r="A43" s="117">
        <f>EINGABEN!B43</f>
        <v>1</v>
      </c>
      <c r="B43" s="45">
        <f>EINGABEN!F43</f>
        <v>2.7182818279999998</v>
      </c>
      <c r="C43" s="44"/>
      <c r="D43" s="44">
        <f t="shared" si="2"/>
        <v>9.9999998892252911E-9</v>
      </c>
      <c r="E43" s="44">
        <f t="shared" si="3"/>
        <v>1.9900614487662804E-10</v>
      </c>
      <c r="F43" s="86">
        <f>(LN(((LN((2.7182813^(C52*((A43)^C54))))))))</f>
        <v>-0.18969083633935502</v>
      </c>
      <c r="G43" s="173">
        <f t="shared" si="0"/>
        <v>1.9900614267214327E-18</v>
      </c>
      <c r="H43" s="109">
        <f t="shared" si="1"/>
        <v>9.9999997784505839E-17</v>
      </c>
      <c r="I43" s="109">
        <f t="shared" si="1"/>
        <v>3.960344569865747E-20</v>
      </c>
      <c r="J43" s="108" t="str">
        <f>IF(EINGABEN!C43="","",EINGABEN!C43)</f>
        <v/>
      </c>
      <c r="K43" s="169" t="str">
        <f t="shared" si="4"/>
        <v/>
      </c>
      <c r="L43" s="108" t="str">
        <f t="shared" si="5"/>
        <v/>
      </c>
      <c r="M43" s="111" t="str">
        <f t="shared" si="6"/>
        <v/>
      </c>
      <c r="N43" s="108"/>
      <c r="O43" s="108"/>
      <c r="P43" s="108"/>
      <c r="Q43" s="108"/>
      <c r="R43" s="108"/>
      <c r="S43" s="108"/>
      <c r="T43" s="108"/>
      <c r="U43" s="108"/>
      <c r="V43" s="108"/>
    </row>
    <row r="44" spans="1:22" x14ac:dyDescent="0.55000000000000004">
      <c r="A44" s="117">
        <f>EINGABEN!B44</f>
        <v>1</v>
      </c>
      <c r="B44" s="45">
        <f>EINGABEN!F44</f>
        <v>2.7182818279999998</v>
      </c>
      <c r="C44" s="44"/>
      <c r="D44" s="44">
        <f t="shared" si="2"/>
        <v>9.9999998892252911E-9</v>
      </c>
      <c r="E44" s="44">
        <f t="shared" si="3"/>
        <v>1.9900614487662804E-10</v>
      </c>
      <c r="F44" s="86">
        <f>(LN(((LN((2.7182813^(C52*((A44)^C54))))))))</f>
        <v>-0.18969083633935502</v>
      </c>
      <c r="G44" s="173">
        <f t="shared" si="0"/>
        <v>1.9900614267214327E-18</v>
      </c>
      <c r="H44" s="109">
        <f t="shared" si="1"/>
        <v>9.9999997784505839E-17</v>
      </c>
      <c r="I44" s="109">
        <f t="shared" si="1"/>
        <v>3.960344569865747E-20</v>
      </c>
      <c r="J44" s="108" t="str">
        <f>IF(EINGABEN!C44="","",EINGABEN!C44)</f>
        <v/>
      </c>
      <c r="K44" s="169" t="str">
        <f t="shared" si="4"/>
        <v/>
      </c>
      <c r="L44" s="108" t="str">
        <f t="shared" si="5"/>
        <v/>
      </c>
      <c r="M44" s="111" t="str">
        <f t="shared" si="6"/>
        <v/>
      </c>
      <c r="N44" s="108"/>
      <c r="O44" s="108"/>
      <c r="P44" s="108"/>
      <c r="Q44" s="108"/>
      <c r="R44" s="108"/>
      <c r="S44" s="108"/>
      <c r="T44" s="108"/>
      <c r="U44" s="108"/>
      <c r="V44" s="108"/>
    </row>
    <row r="45" spans="1:22" ht="14.7" thickBot="1" x14ac:dyDescent="0.6">
      <c r="A45" s="157">
        <f>EINGABEN!B45</f>
        <v>1</v>
      </c>
      <c r="B45" s="141">
        <f>EINGABEN!F45</f>
        <v>2.7182818279999998</v>
      </c>
      <c r="C45" s="158"/>
      <c r="D45" s="158">
        <f t="shared" si="2"/>
        <v>9.9999998892252911E-9</v>
      </c>
      <c r="E45" s="158">
        <f t="shared" si="3"/>
        <v>1.9900614487662804E-10</v>
      </c>
      <c r="F45" s="179">
        <f>(LN(((LN((2.7182813^(C52*((A45)^C54))))))))</f>
        <v>-0.18969083633935502</v>
      </c>
      <c r="G45" s="173">
        <f t="shared" si="0"/>
        <v>1.9900614267214327E-18</v>
      </c>
      <c r="H45" s="109">
        <f t="shared" si="1"/>
        <v>9.9999997784505839E-17</v>
      </c>
      <c r="I45" s="109">
        <f t="shared" si="1"/>
        <v>3.960344569865747E-20</v>
      </c>
      <c r="J45" s="108" t="str">
        <f>IF(EINGABEN!C45="","",EINGABEN!C45)</f>
        <v/>
      </c>
      <c r="K45" s="169" t="str">
        <f t="shared" si="4"/>
        <v/>
      </c>
      <c r="L45" s="108" t="str">
        <f t="shared" si="5"/>
        <v/>
      </c>
      <c r="M45" s="111" t="str">
        <f t="shared" si="6"/>
        <v/>
      </c>
      <c r="N45" s="108"/>
      <c r="O45" s="108"/>
      <c r="P45" s="108"/>
      <c r="Q45" s="108"/>
      <c r="R45" s="108"/>
      <c r="S45" s="108"/>
      <c r="T45" s="108"/>
      <c r="U45" s="108"/>
      <c r="V45" s="108"/>
    </row>
    <row r="46" spans="1:22" ht="14.7" thickTop="1" x14ac:dyDescent="0.55000000000000004">
      <c r="A46" s="121" t="s">
        <v>44</v>
      </c>
      <c r="G46" s="180"/>
      <c r="H46" s="108"/>
      <c r="I46" s="108"/>
      <c r="J46" s="108"/>
      <c r="K46" s="120"/>
      <c r="L46" s="120" t="s">
        <v>114</v>
      </c>
      <c r="M46" s="162">
        <f>_xlfn.STDEV.S((M6:M45))</f>
        <v>93.439564664117697</v>
      </c>
      <c r="N46" s="108"/>
      <c r="O46" s="108"/>
      <c r="P46" s="108"/>
      <c r="Q46" s="108"/>
      <c r="R46" s="108"/>
      <c r="S46" s="108"/>
      <c r="T46" s="108"/>
      <c r="U46" s="108"/>
      <c r="V46" s="108"/>
    </row>
    <row r="47" spans="1:22" x14ac:dyDescent="0.55000000000000004">
      <c r="A47" s="170" t="s">
        <v>40</v>
      </c>
      <c r="B47" s="46" t="s">
        <v>45</v>
      </c>
      <c r="G47" s="180"/>
      <c r="H47" s="108"/>
      <c r="I47" s="108"/>
      <c r="J47" s="108"/>
      <c r="K47" s="120"/>
      <c r="L47" s="120"/>
      <c r="M47" s="120"/>
      <c r="N47" s="108"/>
      <c r="O47" s="108"/>
      <c r="P47" s="108"/>
      <c r="Q47" s="108"/>
      <c r="R47" s="108"/>
      <c r="S47" s="108"/>
      <c r="T47" s="108"/>
      <c r="U47" s="108"/>
      <c r="V47" s="108"/>
    </row>
    <row r="48" spans="1:22" x14ac:dyDescent="0.55000000000000004">
      <c r="A48" s="170" t="s">
        <v>41</v>
      </c>
      <c r="B48" s="193" t="s">
        <v>46</v>
      </c>
      <c r="C48" s="186"/>
      <c r="D48" s="186"/>
      <c r="G48" s="180"/>
      <c r="H48" s="108"/>
      <c r="I48" s="108"/>
      <c r="J48" s="108"/>
      <c r="K48" s="120" t="s">
        <v>115</v>
      </c>
      <c r="L48" s="162">
        <f>AVERAGE(L6:L45)</f>
        <v>127.31550385691294</v>
      </c>
      <c r="M48" s="120"/>
      <c r="N48" s="108"/>
      <c r="O48" s="108"/>
      <c r="P48" s="108"/>
      <c r="Q48" s="108"/>
      <c r="R48" s="108"/>
      <c r="S48" s="108"/>
      <c r="T48" s="108"/>
      <c r="U48" s="108"/>
      <c r="V48" s="108"/>
    </row>
    <row r="49" spans="1:22" ht="14.7" thickBot="1" x14ac:dyDescent="0.6">
      <c r="A49" s="122" t="s">
        <v>39</v>
      </c>
      <c r="B49" s="123"/>
      <c r="C49" s="123"/>
      <c r="D49" s="123"/>
      <c r="E49" s="123"/>
      <c r="F49" s="123"/>
      <c r="G49" s="180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</row>
    <row r="50" spans="1:22" ht="14.7" thickTop="1" x14ac:dyDescent="0.55000000000000004">
      <c r="A50" s="118"/>
      <c r="B50" s="119"/>
      <c r="C50" s="119"/>
      <c r="D50" s="119"/>
      <c r="E50" s="119"/>
      <c r="F50" s="119"/>
      <c r="G50" s="180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</row>
    <row r="51" spans="1:22" x14ac:dyDescent="0.55000000000000004">
      <c r="A51" s="121"/>
      <c r="G51" s="180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</row>
    <row r="52" spans="1:22" x14ac:dyDescent="0.55000000000000004">
      <c r="A52" s="125" t="s">
        <v>11</v>
      </c>
      <c r="B52" s="126"/>
      <c r="C52" s="127">
        <f>IF(MIN(EINGABEN!C6:'EINGABEN'!C45)&lt;1,"keine Lösung",IF(D59=0,0,ROUND((2.71828183^((E4-(C54*D4))/(C4))),6)))</f>
        <v>0.82721500000000003</v>
      </c>
      <c r="G52" s="180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</row>
    <row r="53" spans="1:22" x14ac:dyDescent="0.55000000000000004">
      <c r="A53" s="129"/>
      <c r="B53" s="130"/>
      <c r="C53" s="130"/>
      <c r="G53" s="180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</row>
    <row r="54" spans="1:22" x14ac:dyDescent="0.55000000000000004">
      <c r="A54" s="131" t="s">
        <v>12</v>
      </c>
      <c r="B54" s="130"/>
      <c r="C54" s="130">
        <f>IF(MIN(EINGABEN!C6:'EINGABEN'!C45)&lt;1,"keine Lösung",IF(D59=0,0,ROUND((C4*G4-D4*E4)/(C4*H4-(D4)^2),6)))</f>
        <v>0.74471500000000002</v>
      </c>
      <c r="G54" s="180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</row>
    <row r="55" spans="1:22" x14ac:dyDescent="0.55000000000000004">
      <c r="A55" s="129"/>
      <c r="B55" s="130"/>
      <c r="C55" s="130"/>
      <c r="G55" s="180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</row>
    <row r="56" spans="1:22" x14ac:dyDescent="0.55000000000000004">
      <c r="A56" s="131" t="s">
        <v>13</v>
      </c>
      <c r="B56" s="130"/>
      <c r="C56" s="130">
        <f>IF(MIN(EINGABEN!C6:'EINGABEN'!C45)&lt;1,"keine Lösung",IF(D59=0,0,IF(D58/D59&gt;1,1,ROUND(ABS(D58/D59),6))))</f>
        <v>0.96371899999999999</v>
      </c>
      <c r="G56" s="180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</row>
    <row r="57" spans="1:22" ht="14.7" thickBot="1" x14ac:dyDescent="0.6">
      <c r="A57" s="122"/>
      <c r="B57" s="123"/>
      <c r="C57" s="123"/>
      <c r="D57" s="123"/>
      <c r="E57" s="123"/>
      <c r="F57" s="123"/>
      <c r="G57" s="180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</row>
    <row r="58" spans="1:22" ht="14.7" thickTop="1" x14ac:dyDescent="0.55000000000000004">
      <c r="A58" s="131" t="s">
        <v>14</v>
      </c>
      <c r="B58" s="45"/>
      <c r="C58" s="132" t="s">
        <v>19</v>
      </c>
      <c r="D58" s="133">
        <f>(C4*G4-(D4*E4))</f>
        <v>39.625979999999998</v>
      </c>
      <c r="E58" s="134" t="s">
        <v>70</v>
      </c>
      <c r="G58" s="180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</row>
    <row r="59" spans="1:22" x14ac:dyDescent="0.55000000000000004">
      <c r="A59" s="135"/>
      <c r="B59" s="45"/>
      <c r="C59" s="132" t="s">
        <v>20</v>
      </c>
      <c r="D59" s="134">
        <f>((C4*H4-(D4)^2)*(C4*I4-(E4)^2))^0.5</f>
        <v>41.117762179141039</v>
      </c>
      <c r="E59" s="134" t="s">
        <v>70</v>
      </c>
      <c r="G59" s="180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</row>
    <row r="60" spans="1:22" x14ac:dyDescent="0.55000000000000004">
      <c r="A60" s="121"/>
      <c r="C60" s="187" t="s">
        <v>109</v>
      </c>
      <c r="D60" s="188"/>
      <c r="E60" s="136">
        <f>IF(EINGABEN!D46&lt;10,"Anzahl zu klein",ROUND((E61*(1+E64/100)),2))</f>
        <v>1698.93</v>
      </c>
      <c r="G60" s="180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</row>
    <row r="61" spans="1:22" x14ac:dyDescent="0.55000000000000004">
      <c r="A61" s="26" t="s">
        <v>15</v>
      </c>
      <c r="B61" s="143">
        <v>16</v>
      </c>
      <c r="C61" s="137" t="s">
        <v>16</v>
      </c>
      <c r="D61" s="130" t="s">
        <v>71</v>
      </c>
      <c r="E61" s="138">
        <f>IF(MIN(EINGABEN!C6:'EINGABEN'!C45)&lt;1,"keine Lösung",IF(C56=0,0,ROUND((2.7182813^(C52*B61^C54)),2)))</f>
        <v>679.57</v>
      </c>
      <c r="G61" s="180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</row>
    <row r="62" spans="1:22" x14ac:dyDescent="0.55000000000000004">
      <c r="A62" s="135" t="s">
        <v>62</v>
      </c>
      <c r="B62" s="45" t="s">
        <v>107</v>
      </c>
      <c r="C62" s="187" t="s">
        <v>110</v>
      </c>
      <c r="D62" s="188"/>
      <c r="E62" s="136">
        <f>IF(EINGABEN!D46&lt;10,"Anzahl zu klein",ROUND((E61*(1-E64/100)),2))</f>
        <v>-339.79</v>
      </c>
      <c r="G62" s="180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</row>
    <row r="63" spans="1:22" x14ac:dyDescent="0.55000000000000004">
      <c r="A63" s="26" t="s">
        <v>17</v>
      </c>
      <c r="B63" s="143">
        <v>679.57</v>
      </c>
      <c r="C63" s="137" t="s">
        <v>16</v>
      </c>
      <c r="D63" s="130" t="s">
        <v>69</v>
      </c>
      <c r="E63" s="138">
        <f>IF(MIN(EINGABEN!C6:'EINGABEN'!C45)&lt;1,"keine Lösung",IF(C56=0,0,ROUND((LN(B63)/C52)^(1/C54),2)))</f>
        <v>16</v>
      </c>
      <c r="G63" s="180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</row>
    <row r="64" spans="1:22" ht="14.7" thickBot="1" x14ac:dyDescent="0.6">
      <c r="A64" s="122" t="s">
        <v>126</v>
      </c>
      <c r="B64" s="141">
        <f>IF(MIN(EINGABEN!C6:'EINGABEN'!C45)&lt;1,"keine Lösung",IF(C56=0,0,ROUND((2.7182813^(C52*1^C54)),2)))</f>
        <v>2.29</v>
      </c>
      <c r="C64" s="189" t="s">
        <v>117</v>
      </c>
      <c r="D64" s="189"/>
      <c r="E64" s="142">
        <f>IF(EINGABEN!D46&lt;10,"Anzahl zu klein",ROUND((((2.868009*((LN((EINGABEN!D46)^0.5)))^-2.421118)*M46)/L48)*100,0))</f>
        <v>150</v>
      </c>
      <c r="F64" s="123"/>
      <c r="G64" s="180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</row>
    <row r="65" spans="3:22" ht="14.7" thickTop="1" x14ac:dyDescent="0.55000000000000004">
      <c r="C65" s="119"/>
      <c r="D65" s="119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</row>
    <row r="66" spans="3:22" x14ac:dyDescent="0.55000000000000004"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</row>
    <row r="67" spans="3:22" x14ac:dyDescent="0.55000000000000004"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</row>
    <row r="68" spans="3:22" x14ac:dyDescent="0.55000000000000004"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</row>
    <row r="69" spans="3:22" x14ac:dyDescent="0.55000000000000004"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</row>
    <row r="70" spans="3:22" x14ac:dyDescent="0.55000000000000004"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</row>
    <row r="71" spans="3:22" x14ac:dyDescent="0.55000000000000004"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</row>
    <row r="72" spans="3:22" x14ac:dyDescent="0.55000000000000004"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</row>
    <row r="73" spans="3:22" x14ac:dyDescent="0.55000000000000004"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</row>
    <row r="74" spans="3:22" x14ac:dyDescent="0.55000000000000004"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</row>
    <row r="75" spans="3:22" x14ac:dyDescent="0.55000000000000004"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</row>
    <row r="76" spans="3:22" x14ac:dyDescent="0.55000000000000004"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</row>
    <row r="77" spans="3:22" x14ac:dyDescent="0.55000000000000004"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</row>
    <row r="78" spans="3:22" x14ac:dyDescent="0.55000000000000004"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</row>
    <row r="79" spans="3:22" x14ac:dyDescent="0.55000000000000004"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</row>
    <row r="80" spans="3:22" x14ac:dyDescent="0.55000000000000004"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</row>
    <row r="81" spans="7:22" x14ac:dyDescent="0.55000000000000004"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</row>
    <row r="82" spans="7:22" x14ac:dyDescent="0.55000000000000004"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</row>
    <row r="83" spans="7:22" x14ac:dyDescent="0.55000000000000004"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</row>
    <row r="84" spans="7:22" x14ac:dyDescent="0.55000000000000004"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</row>
    <row r="85" spans="7:22" x14ac:dyDescent="0.55000000000000004"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</row>
    <row r="86" spans="7:22" x14ac:dyDescent="0.55000000000000004"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</row>
    <row r="87" spans="7:22" x14ac:dyDescent="0.55000000000000004"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</row>
    <row r="88" spans="7:22" x14ac:dyDescent="0.55000000000000004"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</row>
    <row r="89" spans="7:22" x14ac:dyDescent="0.55000000000000004"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</row>
    <row r="90" spans="7:22" x14ac:dyDescent="0.55000000000000004"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</row>
    <row r="91" spans="7:22" x14ac:dyDescent="0.55000000000000004"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</row>
    <row r="92" spans="7:22" x14ac:dyDescent="0.55000000000000004"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  <row r="93" spans="7:22" x14ac:dyDescent="0.55000000000000004"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</row>
    <row r="94" spans="7:22" x14ac:dyDescent="0.55000000000000004"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</row>
    <row r="95" spans="7:22" x14ac:dyDescent="0.55000000000000004"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</row>
    <row r="96" spans="7:22" x14ac:dyDescent="0.55000000000000004"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</row>
    <row r="97" spans="7:22" x14ac:dyDescent="0.55000000000000004"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</row>
    <row r="98" spans="7:22" x14ac:dyDescent="0.55000000000000004"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</row>
    <row r="99" spans="7:22" x14ac:dyDescent="0.55000000000000004"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</row>
    <row r="100" spans="7:22" x14ac:dyDescent="0.55000000000000004"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</row>
    <row r="101" spans="7:22" x14ac:dyDescent="0.55000000000000004"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</row>
    <row r="102" spans="7:22" x14ac:dyDescent="0.55000000000000004"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</row>
    <row r="103" spans="7:22" x14ac:dyDescent="0.55000000000000004"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</row>
    <row r="104" spans="7:22" x14ac:dyDescent="0.55000000000000004"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</row>
    <row r="105" spans="7:22" x14ac:dyDescent="0.55000000000000004"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</row>
    <row r="106" spans="7:22" x14ac:dyDescent="0.55000000000000004"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</row>
    <row r="107" spans="7:22" x14ac:dyDescent="0.55000000000000004"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</row>
    <row r="108" spans="7:22" x14ac:dyDescent="0.55000000000000004"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</row>
    <row r="109" spans="7:22" x14ac:dyDescent="0.55000000000000004"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</row>
    <row r="110" spans="7:22" x14ac:dyDescent="0.55000000000000004"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</row>
    <row r="111" spans="7:22" x14ac:dyDescent="0.55000000000000004"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</row>
    <row r="112" spans="7:22" x14ac:dyDescent="0.55000000000000004"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</row>
    <row r="113" spans="7:22" x14ac:dyDescent="0.55000000000000004"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</row>
    <row r="114" spans="7:22" x14ac:dyDescent="0.55000000000000004"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</row>
    <row r="115" spans="7:22" x14ac:dyDescent="0.55000000000000004"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</row>
    <row r="116" spans="7:22" x14ac:dyDescent="0.55000000000000004"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</row>
    <row r="117" spans="7:22" x14ac:dyDescent="0.55000000000000004"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</row>
    <row r="118" spans="7:22" x14ac:dyDescent="0.55000000000000004"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</row>
    <row r="119" spans="7:22" x14ac:dyDescent="0.55000000000000004"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</row>
    <row r="120" spans="7:22" x14ac:dyDescent="0.55000000000000004"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</row>
    <row r="121" spans="7:22" x14ac:dyDescent="0.55000000000000004"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</row>
    <row r="122" spans="7:22" x14ac:dyDescent="0.55000000000000004"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</row>
    <row r="123" spans="7:22" x14ac:dyDescent="0.55000000000000004"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</row>
    <row r="124" spans="7:22" x14ac:dyDescent="0.55000000000000004"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</row>
    <row r="125" spans="7:22" x14ac:dyDescent="0.55000000000000004"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</row>
    <row r="126" spans="7:22" x14ac:dyDescent="0.55000000000000004"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</row>
    <row r="127" spans="7:22" x14ac:dyDescent="0.55000000000000004"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</row>
    <row r="128" spans="7:22" x14ac:dyDescent="0.55000000000000004"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</row>
    <row r="129" spans="7:22" x14ac:dyDescent="0.55000000000000004"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</row>
    <row r="130" spans="7:22" x14ac:dyDescent="0.55000000000000004"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</row>
    <row r="131" spans="7:22" x14ac:dyDescent="0.55000000000000004"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</row>
    <row r="132" spans="7:22" x14ac:dyDescent="0.55000000000000004"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</row>
    <row r="133" spans="7:22" x14ac:dyDescent="0.55000000000000004"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</row>
    <row r="134" spans="7:22" x14ac:dyDescent="0.55000000000000004"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</row>
    <row r="135" spans="7:22" x14ac:dyDescent="0.55000000000000004"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</row>
    <row r="136" spans="7:22" x14ac:dyDescent="0.55000000000000004"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</row>
    <row r="137" spans="7:22" x14ac:dyDescent="0.55000000000000004"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</row>
    <row r="138" spans="7:22" x14ac:dyDescent="0.55000000000000004"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</row>
    <row r="139" spans="7:22" x14ac:dyDescent="0.55000000000000004"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</row>
    <row r="140" spans="7:22" x14ac:dyDescent="0.55000000000000004"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</row>
    <row r="141" spans="7:22" x14ac:dyDescent="0.55000000000000004"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</row>
    <row r="142" spans="7:22" x14ac:dyDescent="0.55000000000000004"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</row>
    <row r="143" spans="7:22" x14ac:dyDescent="0.55000000000000004"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</row>
    <row r="144" spans="7:22" x14ac:dyDescent="0.55000000000000004"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</row>
    <row r="145" spans="7:22" x14ac:dyDescent="0.55000000000000004"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</row>
    <row r="146" spans="7:22" x14ac:dyDescent="0.55000000000000004"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</row>
    <row r="147" spans="7:22" x14ac:dyDescent="0.55000000000000004"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</row>
    <row r="148" spans="7:22" x14ac:dyDescent="0.55000000000000004"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</row>
    <row r="149" spans="7:22" x14ac:dyDescent="0.55000000000000004"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</row>
    <row r="150" spans="7:22" x14ac:dyDescent="0.55000000000000004"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</row>
    <row r="151" spans="7:22" x14ac:dyDescent="0.55000000000000004"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</row>
    <row r="152" spans="7:22" x14ac:dyDescent="0.55000000000000004"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</row>
    <row r="153" spans="7:22" x14ac:dyDescent="0.55000000000000004"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</row>
    <row r="154" spans="7:22" x14ac:dyDescent="0.55000000000000004"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</row>
    <row r="155" spans="7:22" x14ac:dyDescent="0.55000000000000004"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</row>
    <row r="156" spans="7:22" x14ac:dyDescent="0.55000000000000004"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</row>
    <row r="157" spans="7:22" x14ac:dyDescent="0.55000000000000004"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</row>
    <row r="158" spans="7:22" x14ac:dyDescent="0.55000000000000004"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</row>
    <row r="159" spans="7:22" x14ac:dyDescent="0.55000000000000004"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</row>
    <row r="160" spans="7:22" x14ac:dyDescent="0.55000000000000004"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</row>
    <row r="161" spans="7:22" x14ac:dyDescent="0.55000000000000004"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</row>
    <row r="162" spans="7:22" x14ac:dyDescent="0.55000000000000004"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</row>
    <row r="163" spans="7:22" x14ac:dyDescent="0.55000000000000004"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</row>
    <row r="164" spans="7:22" x14ac:dyDescent="0.55000000000000004"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</row>
    <row r="165" spans="7:22" x14ac:dyDescent="0.55000000000000004"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</row>
    <row r="166" spans="7:22" x14ac:dyDescent="0.55000000000000004"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</row>
    <row r="167" spans="7:22" x14ac:dyDescent="0.55000000000000004"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</row>
    <row r="168" spans="7:22" x14ac:dyDescent="0.55000000000000004"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</row>
    <row r="169" spans="7:22" x14ac:dyDescent="0.55000000000000004"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</row>
    <row r="170" spans="7:22" x14ac:dyDescent="0.55000000000000004"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</row>
    <row r="171" spans="7:22" x14ac:dyDescent="0.55000000000000004"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</row>
    <row r="172" spans="7:22" x14ac:dyDescent="0.55000000000000004"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</row>
    <row r="173" spans="7:22" x14ac:dyDescent="0.55000000000000004"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</row>
    <row r="174" spans="7:22" x14ac:dyDescent="0.55000000000000004"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</row>
    <row r="175" spans="7:22" x14ac:dyDescent="0.55000000000000004"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</row>
    <row r="176" spans="7:22" x14ac:dyDescent="0.55000000000000004"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</row>
    <row r="177" spans="7:22" x14ac:dyDescent="0.55000000000000004"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</row>
    <row r="178" spans="7:22" x14ac:dyDescent="0.55000000000000004"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</row>
    <row r="179" spans="7:22" x14ac:dyDescent="0.55000000000000004"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</row>
    <row r="180" spans="7:22" x14ac:dyDescent="0.55000000000000004"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</row>
    <row r="181" spans="7:22" x14ac:dyDescent="0.55000000000000004"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</row>
    <row r="182" spans="7:22" x14ac:dyDescent="0.55000000000000004"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</row>
    <row r="183" spans="7:22" x14ac:dyDescent="0.55000000000000004"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</row>
    <row r="184" spans="7:22" x14ac:dyDescent="0.55000000000000004"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</row>
    <row r="185" spans="7:22" x14ac:dyDescent="0.55000000000000004"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</row>
    <row r="186" spans="7:22" x14ac:dyDescent="0.55000000000000004"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</row>
    <row r="187" spans="7:22" x14ac:dyDescent="0.55000000000000004"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</row>
    <row r="188" spans="7:22" x14ac:dyDescent="0.55000000000000004"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</row>
    <row r="189" spans="7:22" x14ac:dyDescent="0.55000000000000004"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</row>
    <row r="190" spans="7:22" x14ac:dyDescent="0.55000000000000004"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</row>
    <row r="191" spans="7:22" x14ac:dyDescent="0.55000000000000004"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</row>
    <row r="192" spans="7:22" x14ac:dyDescent="0.55000000000000004"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</row>
    <row r="193" spans="7:22" x14ac:dyDescent="0.55000000000000004"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</row>
    <row r="194" spans="7:22" x14ac:dyDescent="0.55000000000000004"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</row>
    <row r="195" spans="7:22" x14ac:dyDescent="0.55000000000000004"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</row>
    <row r="196" spans="7:22" x14ac:dyDescent="0.55000000000000004"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</row>
    <row r="197" spans="7:22" x14ac:dyDescent="0.55000000000000004"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</row>
    <row r="198" spans="7:22" x14ac:dyDescent="0.55000000000000004"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</row>
    <row r="199" spans="7:22" x14ac:dyDescent="0.55000000000000004">
      <c r="G199" s="108"/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</row>
    <row r="200" spans="7:22" x14ac:dyDescent="0.55000000000000004">
      <c r="G200" s="108"/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</row>
    <row r="201" spans="7:22" x14ac:dyDescent="0.55000000000000004">
      <c r="G201" s="108"/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</row>
    <row r="202" spans="7:22" x14ac:dyDescent="0.55000000000000004"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</row>
    <row r="203" spans="7:22" x14ac:dyDescent="0.55000000000000004"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</row>
    <row r="204" spans="7:22" x14ac:dyDescent="0.55000000000000004"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</row>
    <row r="205" spans="7:22" x14ac:dyDescent="0.55000000000000004"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</row>
    <row r="206" spans="7:22" x14ac:dyDescent="0.55000000000000004"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</row>
    <row r="207" spans="7:22" x14ac:dyDescent="0.55000000000000004"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8"/>
      <c r="S207" s="108"/>
      <c r="T207" s="108"/>
      <c r="U207" s="108"/>
      <c r="V207" s="108"/>
    </row>
    <row r="208" spans="7:22" x14ac:dyDescent="0.55000000000000004"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8"/>
      <c r="S208" s="108"/>
      <c r="T208" s="108"/>
      <c r="U208" s="108"/>
      <c r="V208" s="108"/>
    </row>
    <row r="209" spans="7:22" x14ac:dyDescent="0.55000000000000004">
      <c r="G209" s="108"/>
      <c r="H209" s="108"/>
      <c r="I209" s="108"/>
      <c r="J209" s="108"/>
      <c r="K209" s="108"/>
      <c r="L209" s="108"/>
      <c r="M209" s="108"/>
      <c r="N209" s="108"/>
      <c r="O209" s="108"/>
      <c r="P209" s="108"/>
      <c r="Q209" s="108"/>
      <c r="R209" s="108"/>
      <c r="S209" s="108"/>
      <c r="T209" s="108"/>
      <c r="U209" s="108"/>
      <c r="V209" s="108"/>
    </row>
    <row r="210" spans="7:22" x14ac:dyDescent="0.55000000000000004">
      <c r="G210" s="108"/>
      <c r="H210" s="108"/>
      <c r="I210" s="108"/>
      <c r="J210" s="108"/>
      <c r="K210" s="108"/>
      <c r="L210" s="108"/>
      <c r="M210" s="108"/>
      <c r="N210" s="108"/>
      <c r="O210" s="108"/>
      <c r="P210" s="108"/>
      <c r="Q210" s="108"/>
      <c r="R210" s="108"/>
      <c r="S210" s="108"/>
      <c r="T210" s="108"/>
      <c r="U210" s="108"/>
      <c r="V210" s="108"/>
    </row>
    <row r="211" spans="7:22" x14ac:dyDescent="0.55000000000000004">
      <c r="G211" s="108"/>
      <c r="H211" s="108"/>
      <c r="I211" s="108"/>
      <c r="J211" s="108"/>
      <c r="K211" s="108"/>
      <c r="L211" s="108"/>
      <c r="M211" s="108"/>
      <c r="N211" s="108"/>
      <c r="O211" s="108"/>
      <c r="P211" s="108"/>
      <c r="Q211" s="108"/>
      <c r="R211" s="108"/>
      <c r="S211" s="108"/>
      <c r="T211" s="108"/>
      <c r="U211" s="108"/>
      <c r="V211" s="108"/>
    </row>
  </sheetData>
  <sheetProtection algorithmName="SHA-512" hashValue="0CIkCHsVNxpVv2HeeqJ7Mk0ADNvuaKnpoqz5c8rKzosOm7AhXnYKbckyINgTaxNo/c850crgcD7lSQo9CXORCQ==" saltValue="ASDJwKoDFNp1ONGJkaCmhA==" spinCount="100000" sheet="1" objects="1" scenarios="1"/>
  <mergeCells count="5">
    <mergeCell ref="A4:B4"/>
    <mergeCell ref="B48:D48"/>
    <mergeCell ref="C60:D60"/>
    <mergeCell ref="C62:D62"/>
    <mergeCell ref="C64:D64"/>
  </mergeCells>
  <dataValidations count="3">
    <dataValidation showInputMessage="1" showErrorMessage="1" sqref="A6:A45 B6:B9" xr:uid="{00000000-0002-0000-0800-000000000000}"/>
    <dataValidation type="decimal" operator="greaterThanOrEqual" allowBlank="1" showInputMessage="1" showErrorMessage="1" sqref="B63" xr:uid="{28764AF3-266D-450E-A045-599B0C4DE632}">
      <formula1>B64</formula1>
    </dataValidation>
    <dataValidation type="decimal" operator="greaterThanOrEqual" allowBlank="1" showInputMessage="1" showErrorMessage="1" sqref="B61" xr:uid="{9B65390F-C2B4-4C9F-B73A-4FE9860DAC86}">
      <formula1>1</formula1>
    </dataValidation>
  </dataValidation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EINGABEN</vt:lpstr>
      <vt:lpstr>FALL 1</vt:lpstr>
      <vt:lpstr>FALL 2</vt:lpstr>
      <vt:lpstr>FALL 5</vt:lpstr>
      <vt:lpstr>FALL 7</vt:lpstr>
      <vt:lpstr>FALL 8</vt:lpstr>
      <vt:lpstr>FALL 9</vt:lpstr>
      <vt:lpstr>FALL 10</vt:lpstr>
      <vt:lpstr>FALL 11</vt:lpstr>
      <vt:lpstr>FALL 12</vt:lpstr>
      <vt:lpstr>EINGABEN!Druckbereich</vt:lpstr>
      <vt:lpstr>'FALL 1'!Druckbereich</vt:lpstr>
      <vt:lpstr>'FALL 10'!Druckbereich</vt:lpstr>
      <vt:lpstr>'FALL 11'!Druckbereich</vt:lpstr>
      <vt:lpstr>'FALL 12'!Druckbereich</vt:lpstr>
      <vt:lpstr>'FALL 2'!Druckbereich</vt:lpstr>
      <vt:lpstr>'FALL 5'!Druckbereich</vt:lpstr>
      <vt:lpstr>'FALL 7'!Druckbereich</vt:lpstr>
      <vt:lpstr>'FALL 8'!Druckbereich</vt:lpstr>
      <vt:lpstr>'FALL 9'!Druckbereich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</dc:creator>
  <cp:lastModifiedBy>Heinz Bangerter</cp:lastModifiedBy>
  <cp:lastPrinted>2018-10-12T15:02:12Z</cp:lastPrinted>
  <dcterms:created xsi:type="dcterms:W3CDTF">2015-01-14T11:09:00Z</dcterms:created>
  <dcterms:modified xsi:type="dcterms:W3CDTF">2025-12-01T12:19:20Z</dcterms:modified>
</cp:coreProperties>
</file>