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einz\Desktop\"/>
    </mc:Choice>
  </mc:AlternateContent>
  <xr:revisionPtr revIDLastSave="0" documentId="13_ncr:1_{9D5457BA-9BCA-4A2A-8B28-0451C8CD198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INGABEN" sheetId="1" r:id="rId1"/>
    <sheet name="FALL 1" sheetId="2" r:id="rId2"/>
    <sheet name="FALL 2" sheetId="3" r:id="rId3"/>
    <sheet name="FALL 5" sheetId="4" r:id="rId4"/>
    <sheet name="FALL 7" sheetId="5" r:id="rId5"/>
    <sheet name="FALL 8" sheetId="7" r:id="rId6"/>
    <sheet name="FALL 9" sheetId="6" r:id="rId7"/>
    <sheet name="FALL 10" sheetId="8" r:id="rId8"/>
    <sheet name="FALL 11" sheetId="10" r:id="rId9"/>
    <sheet name="FALL 12" sheetId="9" r:id="rId10"/>
  </sheets>
  <definedNames>
    <definedName name="_xlnm._FilterDatabase" localSheetId="0" hidden="1">EINGABEN!$A$1:$I$47</definedName>
    <definedName name="_xlnm.Print_Area" localSheetId="0">EINGABEN!$A$1:$J$46</definedName>
    <definedName name="_xlnm.Print_Area" localSheetId="1">'FALL 1'!$A$16:$F$64</definedName>
    <definedName name="_xlnm.Print_Area" localSheetId="7">'FALL 10'!$A$16:$F$64</definedName>
    <definedName name="_xlnm.Print_Area" localSheetId="8">'FALL 11'!$A$16:$F$64</definedName>
    <definedName name="_xlnm.Print_Area" localSheetId="9">'FALL 12'!$A$16:$F$64</definedName>
    <definedName name="_xlnm.Print_Area" localSheetId="2">'FALL 2'!$A$16:$F$64</definedName>
    <definedName name="_xlnm.Print_Area" localSheetId="3">'FALL 5'!$A$16:$F$63</definedName>
    <definedName name="_xlnm.Print_Area" localSheetId="4">'FALL 7'!$A$16:$F$64</definedName>
    <definedName name="_xlnm.Print_Area" localSheetId="5">'FALL 8'!$A$16:$F$64</definedName>
    <definedName name="_xlnm.Print_Area" localSheetId="6">'FALL 9'!$A$16:$F$64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9" l="1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J44" i="9" l="1"/>
  <c r="L45" i="4" l="1"/>
  <c r="J45" i="9" l="1"/>
  <c r="L45" i="9" s="1"/>
  <c r="L44" i="9"/>
  <c r="J43" i="9"/>
  <c r="L43" i="9" s="1"/>
  <c r="J42" i="9"/>
  <c r="K42" i="9" s="1"/>
  <c r="J41" i="9"/>
  <c r="K41" i="9" s="1"/>
  <c r="J40" i="9"/>
  <c r="L40" i="9" s="1"/>
  <c r="J39" i="9"/>
  <c r="J38" i="9"/>
  <c r="K38" i="9" s="1"/>
  <c r="J37" i="9"/>
  <c r="J36" i="9"/>
  <c r="L36" i="9" s="1"/>
  <c r="J35" i="9"/>
  <c r="J34" i="9"/>
  <c r="K34" i="9" s="1"/>
  <c r="J33" i="9"/>
  <c r="L33" i="9" s="1"/>
  <c r="J32" i="9"/>
  <c r="L32" i="9" s="1"/>
  <c r="J31" i="9"/>
  <c r="J30" i="9"/>
  <c r="K30" i="9" s="1"/>
  <c r="J29" i="9"/>
  <c r="J28" i="9"/>
  <c r="L28" i="9" s="1"/>
  <c r="J27" i="9"/>
  <c r="L27" i="9" s="1"/>
  <c r="J26" i="9"/>
  <c r="K26" i="9" s="1"/>
  <c r="J25" i="9"/>
  <c r="K25" i="9" s="1"/>
  <c r="J24" i="9"/>
  <c r="L24" i="9" s="1"/>
  <c r="J23" i="9"/>
  <c r="J22" i="9"/>
  <c r="K22" i="9" s="1"/>
  <c r="J21" i="9"/>
  <c r="J20" i="9"/>
  <c r="L20" i="9" s="1"/>
  <c r="J19" i="9"/>
  <c r="L19" i="9" s="1"/>
  <c r="J18" i="9"/>
  <c r="K18" i="9" s="1"/>
  <c r="J17" i="9"/>
  <c r="L17" i="9" s="1"/>
  <c r="J16" i="9"/>
  <c r="L16" i="9" s="1"/>
  <c r="J15" i="9"/>
  <c r="J14" i="9"/>
  <c r="J13" i="9"/>
  <c r="J12" i="9"/>
  <c r="J11" i="9"/>
  <c r="J10" i="9"/>
  <c r="J9" i="9"/>
  <c r="J8" i="9"/>
  <c r="J7" i="9"/>
  <c r="J6" i="9"/>
  <c r="J45" i="10"/>
  <c r="K45" i="10" s="1"/>
  <c r="J44" i="10"/>
  <c r="L44" i="10" s="1"/>
  <c r="J43" i="10"/>
  <c r="K43" i="10" s="1"/>
  <c r="J42" i="10"/>
  <c r="K42" i="10" s="1"/>
  <c r="J41" i="10"/>
  <c r="L41" i="10" s="1"/>
  <c r="J40" i="10"/>
  <c r="L40" i="10" s="1"/>
  <c r="J39" i="10"/>
  <c r="J38" i="10"/>
  <c r="K38" i="10" s="1"/>
  <c r="J37" i="10"/>
  <c r="J36" i="10"/>
  <c r="L36" i="10" s="1"/>
  <c r="J35" i="10"/>
  <c r="K35" i="10" s="1"/>
  <c r="J34" i="10"/>
  <c r="K34" i="10" s="1"/>
  <c r="J33" i="10"/>
  <c r="L33" i="10" s="1"/>
  <c r="J32" i="10"/>
  <c r="L32" i="10" s="1"/>
  <c r="J31" i="10"/>
  <c r="J30" i="10"/>
  <c r="K30" i="10" s="1"/>
  <c r="J29" i="10"/>
  <c r="J28" i="10"/>
  <c r="L28" i="10" s="1"/>
  <c r="J27" i="10"/>
  <c r="J26" i="10"/>
  <c r="K26" i="10" s="1"/>
  <c r="J25" i="10"/>
  <c r="L25" i="10" s="1"/>
  <c r="J24" i="10"/>
  <c r="L24" i="10" s="1"/>
  <c r="J23" i="10"/>
  <c r="K23" i="10" s="1"/>
  <c r="J22" i="10"/>
  <c r="K22" i="10" s="1"/>
  <c r="J21" i="10"/>
  <c r="J20" i="10"/>
  <c r="L20" i="10" s="1"/>
  <c r="J19" i="10"/>
  <c r="K19" i="10" s="1"/>
  <c r="J18" i="10"/>
  <c r="K18" i="10" s="1"/>
  <c r="J17" i="10"/>
  <c r="J16" i="10"/>
  <c r="L16" i="10" s="1"/>
  <c r="J15" i="10"/>
  <c r="J14" i="10"/>
  <c r="J13" i="10"/>
  <c r="J12" i="10"/>
  <c r="J11" i="10"/>
  <c r="J10" i="10"/>
  <c r="J9" i="10"/>
  <c r="J8" i="10"/>
  <c r="J7" i="10"/>
  <c r="J6" i="10"/>
  <c r="J45" i="8"/>
  <c r="L45" i="8" s="1"/>
  <c r="J44" i="8"/>
  <c r="L44" i="8" s="1"/>
  <c r="J43" i="8"/>
  <c r="J42" i="8"/>
  <c r="K42" i="8" s="1"/>
  <c r="J41" i="8"/>
  <c r="L41" i="8" s="1"/>
  <c r="J40" i="8"/>
  <c r="L40" i="8" s="1"/>
  <c r="J39" i="8"/>
  <c r="J38" i="8"/>
  <c r="K38" i="8" s="1"/>
  <c r="J37" i="8"/>
  <c r="J36" i="8"/>
  <c r="L36" i="8" s="1"/>
  <c r="J35" i="8"/>
  <c r="K35" i="8" s="1"/>
  <c r="J34" i="8"/>
  <c r="K34" i="8" s="1"/>
  <c r="J33" i="8"/>
  <c r="J32" i="8"/>
  <c r="L32" i="8" s="1"/>
  <c r="J31" i="8"/>
  <c r="K31" i="8" s="1"/>
  <c r="J30" i="8"/>
  <c r="K30" i="8" s="1"/>
  <c r="J29" i="8"/>
  <c r="L29" i="8" s="1"/>
  <c r="J28" i="8"/>
  <c r="L28" i="8" s="1"/>
  <c r="J27" i="8"/>
  <c r="K27" i="8" s="1"/>
  <c r="J26" i="8"/>
  <c r="K26" i="8" s="1"/>
  <c r="J25" i="8"/>
  <c r="L25" i="8" s="1"/>
  <c r="J24" i="8"/>
  <c r="L24" i="8" s="1"/>
  <c r="J23" i="8"/>
  <c r="J22" i="8"/>
  <c r="K22" i="8" s="1"/>
  <c r="J21" i="8"/>
  <c r="L21" i="8" s="1"/>
  <c r="J20" i="8"/>
  <c r="L20" i="8" s="1"/>
  <c r="J19" i="8"/>
  <c r="K19" i="8" s="1"/>
  <c r="J18" i="8"/>
  <c r="K18" i="8" s="1"/>
  <c r="J17" i="8"/>
  <c r="J16" i="8"/>
  <c r="L16" i="8" s="1"/>
  <c r="J15" i="8"/>
  <c r="J14" i="8"/>
  <c r="J13" i="8"/>
  <c r="J12" i="8"/>
  <c r="J11" i="8"/>
  <c r="J10" i="8"/>
  <c r="J9" i="8"/>
  <c r="J8" i="8"/>
  <c r="J7" i="8"/>
  <c r="J6" i="8"/>
  <c r="J45" i="6"/>
  <c r="L45" i="6" s="1"/>
  <c r="J44" i="6"/>
  <c r="L44" i="6" s="1"/>
  <c r="J43" i="6"/>
  <c r="J42" i="6"/>
  <c r="K42" i="6" s="1"/>
  <c r="J41" i="6"/>
  <c r="J40" i="6"/>
  <c r="L40" i="6" s="1"/>
  <c r="J39" i="6"/>
  <c r="L39" i="6" s="1"/>
  <c r="J38" i="6"/>
  <c r="K38" i="6" s="1"/>
  <c r="J37" i="6"/>
  <c r="J36" i="6"/>
  <c r="L36" i="6" s="1"/>
  <c r="J35" i="6"/>
  <c r="K35" i="6" s="1"/>
  <c r="J34" i="6"/>
  <c r="K34" i="6" s="1"/>
  <c r="J33" i="6"/>
  <c r="K33" i="6" s="1"/>
  <c r="J32" i="6"/>
  <c r="J31" i="6"/>
  <c r="L31" i="6" s="1"/>
  <c r="J30" i="6"/>
  <c r="K30" i="6" s="1"/>
  <c r="J29" i="6"/>
  <c r="J28" i="6"/>
  <c r="L28" i="6" s="1"/>
  <c r="J27" i="6"/>
  <c r="K27" i="6" s="1"/>
  <c r="J26" i="6"/>
  <c r="K26" i="6" s="1"/>
  <c r="J25" i="6"/>
  <c r="K25" i="6" s="1"/>
  <c r="J24" i="6"/>
  <c r="L24" i="6" s="1"/>
  <c r="J23" i="6"/>
  <c r="K23" i="6" s="1"/>
  <c r="J22" i="6"/>
  <c r="K22" i="6" s="1"/>
  <c r="J21" i="6"/>
  <c r="K21" i="6" s="1"/>
  <c r="J20" i="6"/>
  <c r="J19" i="6"/>
  <c r="L19" i="6" s="1"/>
  <c r="J18" i="6"/>
  <c r="K18" i="6" s="1"/>
  <c r="J17" i="6"/>
  <c r="J16" i="6"/>
  <c r="L16" i="6" s="1"/>
  <c r="J15" i="6"/>
  <c r="J14" i="6"/>
  <c r="J13" i="6"/>
  <c r="J12" i="6"/>
  <c r="J11" i="6"/>
  <c r="J10" i="6"/>
  <c r="J9" i="6"/>
  <c r="J8" i="6"/>
  <c r="J7" i="6"/>
  <c r="J6" i="6"/>
  <c r="J45" i="7"/>
  <c r="K45" i="7" s="1"/>
  <c r="J44" i="7"/>
  <c r="L44" i="7" s="1"/>
  <c r="J43" i="7"/>
  <c r="J42" i="7"/>
  <c r="K42" i="7" s="1"/>
  <c r="J41" i="7"/>
  <c r="K41" i="7" s="1"/>
  <c r="J40" i="7"/>
  <c r="L40" i="7" s="1"/>
  <c r="J39" i="7"/>
  <c r="L39" i="7" s="1"/>
  <c r="J38" i="7"/>
  <c r="K38" i="7" s="1"/>
  <c r="J37" i="7"/>
  <c r="L37" i="7" s="1"/>
  <c r="J36" i="7"/>
  <c r="J35" i="7"/>
  <c r="K35" i="7" s="1"/>
  <c r="J34" i="7"/>
  <c r="K34" i="7" s="1"/>
  <c r="J33" i="7"/>
  <c r="L33" i="7" s="1"/>
  <c r="J32" i="7"/>
  <c r="L32" i="7" s="1"/>
  <c r="J31" i="7"/>
  <c r="L31" i="7" s="1"/>
  <c r="J30" i="7"/>
  <c r="K30" i="7" s="1"/>
  <c r="J29" i="7"/>
  <c r="L29" i="7" s="1"/>
  <c r="J28" i="7"/>
  <c r="J27" i="7"/>
  <c r="L27" i="7" s="1"/>
  <c r="J26" i="7"/>
  <c r="K26" i="7" s="1"/>
  <c r="J25" i="7"/>
  <c r="L25" i="7" s="1"/>
  <c r="J24" i="7"/>
  <c r="L24" i="7" s="1"/>
  <c r="J23" i="7"/>
  <c r="L23" i="7" s="1"/>
  <c r="J22" i="7"/>
  <c r="J21" i="7"/>
  <c r="J20" i="7"/>
  <c r="L20" i="7" s="1"/>
  <c r="J19" i="7"/>
  <c r="L19" i="7" s="1"/>
  <c r="J18" i="7"/>
  <c r="K18" i="7" s="1"/>
  <c r="J17" i="7"/>
  <c r="L17" i="7" s="1"/>
  <c r="J16" i="7"/>
  <c r="L16" i="7" s="1"/>
  <c r="J15" i="7"/>
  <c r="J14" i="7"/>
  <c r="J13" i="7"/>
  <c r="J12" i="7"/>
  <c r="J11" i="7"/>
  <c r="J10" i="7"/>
  <c r="J9" i="7"/>
  <c r="J8" i="7"/>
  <c r="J7" i="7"/>
  <c r="J6" i="7"/>
  <c r="J45" i="5"/>
  <c r="K45" i="5" s="1"/>
  <c r="J44" i="5"/>
  <c r="L44" i="5" s="1"/>
  <c r="J43" i="5"/>
  <c r="L43" i="5" s="1"/>
  <c r="J42" i="5"/>
  <c r="J41" i="5"/>
  <c r="K41" i="5" s="1"/>
  <c r="J40" i="5"/>
  <c r="J39" i="5"/>
  <c r="L39" i="5" s="1"/>
  <c r="J38" i="5"/>
  <c r="K38" i="5" s="1"/>
  <c r="J37" i="5"/>
  <c r="K37" i="5" s="1"/>
  <c r="J36" i="5"/>
  <c r="L36" i="5" s="1"/>
  <c r="J35" i="5"/>
  <c r="L35" i="5" s="1"/>
  <c r="J34" i="5"/>
  <c r="K34" i="5" s="1"/>
  <c r="J33" i="5"/>
  <c r="K33" i="5" s="1"/>
  <c r="J32" i="5"/>
  <c r="J31" i="5"/>
  <c r="L31" i="5" s="1"/>
  <c r="J30" i="5"/>
  <c r="K30" i="5" s="1"/>
  <c r="J29" i="5"/>
  <c r="K29" i="5" s="1"/>
  <c r="J28" i="5"/>
  <c r="L28" i="5" s="1"/>
  <c r="J27" i="5"/>
  <c r="L27" i="5" s="1"/>
  <c r="J26" i="5"/>
  <c r="K26" i="5" s="1"/>
  <c r="J25" i="5"/>
  <c r="K25" i="5" s="1"/>
  <c r="J24" i="5"/>
  <c r="J23" i="5"/>
  <c r="L23" i="5" s="1"/>
  <c r="J22" i="5"/>
  <c r="K22" i="5" s="1"/>
  <c r="J21" i="5"/>
  <c r="K21" i="5" s="1"/>
  <c r="J20" i="5"/>
  <c r="L20" i="5" s="1"/>
  <c r="J19" i="5"/>
  <c r="L19" i="5" s="1"/>
  <c r="J18" i="5"/>
  <c r="K18" i="5" s="1"/>
  <c r="J17" i="5"/>
  <c r="K17" i="5" s="1"/>
  <c r="J16" i="5"/>
  <c r="J15" i="5"/>
  <c r="J14" i="5"/>
  <c r="J13" i="5"/>
  <c r="J12" i="5"/>
  <c r="J11" i="5"/>
  <c r="J10" i="5"/>
  <c r="J9" i="5"/>
  <c r="J8" i="5"/>
  <c r="J7" i="5"/>
  <c r="J6" i="5"/>
  <c r="L26" i="8" l="1"/>
  <c r="K20" i="10"/>
  <c r="K28" i="6"/>
  <c r="L27" i="6"/>
  <c r="K32" i="8"/>
  <c r="L26" i="5"/>
  <c r="L45" i="5"/>
  <c r="K44" i="10"/>
  <c r="K17" i="9"/>
  <c r="L38" i="7"/>
  <c r="L25" i="5"/>
  <c r="L41" i="5"/>
  <c r="K31" i="7"/>
  <c r="L22" i="6"/>
  <c r="K29" i="8"/>
  <c r="L22" i="8"/>
  <c r="K16" i="10"/>
  <c r="K41" i="10"/>
  <c r="L43" i="10"/>
  <c r="K40" i="9"/>
  <c r="K19" i="5"/>
  <c r="L29" i="5"/>
  <c r="K16" i="7"/>
  <c r="K39" i="7"/>
  <c r="L41" i="7"/>
  <c r="K31" i="6"/>
  <c r="L30" i="6"/>
  <c r="K36" i="8"/>
  <c r="L30" i="8"/>
  <c r="K25" i="10"/>
  <c r="L18" i="10"/>
  <c r="K20" i="9"/>
  <c r="K44" i="9"/>
  <c r="K20" i="5"/>
  <c r="L30" i="5"/>
  <c r="K19" i="7"/>
  <c r="K44" i="7"/>
  <c r="L42" i="7"/>
  <c r="L34" i="6"/>
  <c r="K40" i="8"/>
  <c r="L31" i="8"/>
  <c r="K28" i="10"/>
  <c r="L23" i="10"/>
  <c r="K24" i="9"/>
  <c r="L18" i="9"/>
  <c r="K44" i="5"/>
  <c r="L33" i="5"/>
  <c r="K20" i="7"/>
  <c r="L45" i="7"/>
  <c r="K36" i="6"/>
  <c r="K41" i="8"/>
  <c r="L34" i="8"/>
  <c r="K32" i="10"/>
  <c r="L26" i="10"/>
  <c r="L18" i="5"/>
  <c r="L34" i="5"/>
  <c r="K23" i="7"/>
  <c r="K19" i="6"/>
  <c r="K40" i="6"/>
  <c r="L42" i="6"/>
  <c r="K44" i="8"/>
  <c r="L35" i="8"/>
  <c r="K33" i="10"/>
  <c r="L30" i="10"/>
  <c r="K28" i="9"/>
  <c r="L22" i="9"/>
  <c r="L21" i="5"/>
  <c r="L37" i="5"/>
  <c r="K24" i="7"/>
  <c r="L30" i="7"/>
  <c r="K45" i="6"/>
  <c r="K25" i="8"/>
  <c r="K45" i="8"/>
  <c r="L38" i="8"/>
  <c r="K36" i="10"/>
  <c r="L35" i="10"/>
  <c r="K33" i="9"/>
  <c r="L30" i="9"/>
  <c r="L22" i="5"/>
  <c r="L38" i="5"/>
  <c r="K27" i="7"/>
  <c r="L34" i="7"/>
  <c r="K24" i="6"/>
  <c r="K28" i="8"/>
  <c r="L19" i="8"/>
  <c r="L42" i="8"/>
  <c r="K40" i="10"/>
  <c r="L38" i="10"/>
  <c r="K36" i="9"/>
  <c r="L38" i="9"/>
  <c r="K16" i="6"/>
  <c r="K16" i="8"/>
  <c r="K23" i="9"/>
  <c r="L23" i="9"/>
  <c r="L35" i="7"/>
  <c r="K23" i="5"/>
  <c r="L26" i="7"/>
  <c r="L36" i="7"/>
  <c r="K36" i="7"/>
  <c r="K37" i="6"/>
  <c r="L37" i="6"/>
  <c r="K29" i="10"/>
  <c r="L29" i="10"/>
  <c r="K31" i="9"/>
  <c r="L31" i="9"/>
  <c r="K27" i="5"/>
  <c r="L17" i="5"/>
  <c r="K40" i="7"/>
  <c r="L26" i="6"/>
  <c r="K20" i="8"/>
  <c r="L42" i="10"/>
  <c r="K32" i="9"/>
  <c r="K27" i="10"/>
  <c r="L27" i="10"/>
  <c r="K43" i="5"/>
  <c r="L17" i="6"/>
  <c r="K17" i="6"/>
  <c r="K33" i="8"/>
  <c r="L33" i="8"/>
  <c r="K21" i="10"/>
  <c r="L21" i="10"/>
  <c r="L37" i="9"/>
  <c r="K37" i="9"/>
  <c r="K24" i="10"/>
  <c r="L28" i="7"/>
  <c r="K28" i="7"/>
  <c r="L43" i="7"/>
  <c r="K21" i="7"/>
  <c r="K29" i="7"/>
  <c r="K37" i="10"/>
  <c r="L37" i="10"/>
  <c r="K39" i="9"/>
  <c r="L39" i="9"/>
  <c r="K28" i="5"/>
  <c r="K43" i="7"/>
  <c r="K24" i="8"/>
  <c r="L22" i="10"/>
  <c r="L26" i="9"/>
  <c r="K43" i="6"/>
  <c r="L43" i="6"/>
  <c r="K22" i="7"/>
  <c r="L22" i="7"/>
  <c r="K20" i="6"/>
  <c r="L20" i="6"/>
  <c r="L32" i="6"/>
  <c r="K32" i="6"/>
  <c r="K43" i="8"/>
  <c r="L43" i="8"/>
  <c r="L17" i="10"/>
  <c r="K17" i="10"/>
  <c r="K31" i="10"/>
  <c r="L31" i="10"/>
  <c r="K31" i="5"/>
  <c r="K16" i="9"/>
  <c r="L16" i="5"/>
  <c r="K16" i="5"/>
  <c r="L24" i="5"/>
  <c r="K24" i="5"/>
  <c r="L32" i="5"/>
  <c r="K32" i="5"/>
  <c r="L40" i="5"/>
  <c r="K40" i="5"/>
  <c r="K23" i="8"/>
  <c r="L23" i="8"/>
  <c r="L37" i="8"/>
  <c r="K37" i="8"/>
  <c r="K39" i="10"/>
  <c r="L39" i="10"/>
  <c r="K35" i="5"/>
  <c r="K44" i="6"/>
  <c r="L18" i="8"/>
  <c r="L34" i="9"/>
  <c r="L21" i="9"/>
  <c r="K21" i="9"/>
  <c r="K36" i="5"/>
  <c r="L18" i="7"/>
  <c r="L38" i="6"/>
  <c r="K42" i="5"/>
  <c r="L42" i="5"/>
  <c r="K25" i="7"/>
  <c r="K33" i="7"/>
  <c r="K17" i="8"/>
  <c r="L17" i="8"/>
  <c r="K39" i="8"/>
  <c r="L39" i="8"/>
  <c r="K39" i="5"/>
  <c r="K32" i="7"/>
  <c r="L21" i="7"/>
  <c r="L18" i="6"/>
  <c r="L34" i="10"/>
  <c r="L42" i="9"/>
  <c r="K21" i="8"/>
  <c r="K37" i="7"/>
  <c r="K41" i="6"/>
  <c r="L35" i="6"/>
  <c r="L19" i="10"/>
  <c r="K29" i="9"/>
  <c r="K45" i="9"/>
  <c r="L21" i="6"/>
  <c r="L29" i="6"/>
  <c r="L45" i="10"/>
  <c r="L25" i="9"/>
  <c r="L41" i="9"/>
  <c r="L35" i="9"/>
  <c r="K17" i="7"/>
  <c r="K29" i="6"/>
  <c r="L23" i="6"/>
  <c r="L27" i="8"/>
  <c r="K39" i="6"/>
  <c r="L25" i="6"/>
  <c r="L33" i="6"/>
  <c r="L41" i="6"/>
  <c r="K19" i="9"/>
  <c r="K27" i="9"/>
  <c r="K35" i="9"/>
  <c r="K43" i="9"/>
  <c r="L29" i="9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45" i="2"/>
  <c r="L45" i="2" s="1"/>
  <c r="J44" i="2"/>
  <c r="L44" i="2" s="1"/>
  <c r="J43" i="2"/>
  <c r="L43" i="2" s="1"/>
  <c r="J42" i="2"/>
  <c r="L42" i="2" s="1"/>
  <c r="J41" i="2"/>
  <c r="L41" i="2" s="1"/>
  <c r="J40" i="2"/>
  <c r="L40" i="2" s="1"/>
  <c r="J39" i="2"/>
  <c r="L39" i="2" s="1"/>
  <c r="J38" i="2"/>
  <c r="L38" i="2" s="1"/>
  <c r="J37" i="2"/>
  <c r="L37" i="2" s="1"/>
  <c r="J36" i="2"/>
  <c r="L36" i="2" s="1"/>
  <c r="J35" i="2"/>
  <c r="L35" i="2" s="1"/>
  <c r="J34" i="2"/>
  <c r="L34" i="2" s="1"/>
  <c r="J33" i="2"/>
  <c r="L33" i="2" s="1"/>
  <c r="J32" i="2"/>
  <c r="L32" i="2" s="1"/>
  <c r="J31" i="2"/>
  <c r="L31" i="2" s="1"/>
  <c r="J30" i="2"/>
  <c r="L30" i="2" s="1"/>
  <c r="J29" i="2"/>
  <c r="L29" i="2" s="1"/>
  <c r="J28" i="2"/>
  <c r="L28" i="2" s="1"/>
  <c r="J27" i="2"/>
  <c r="L27" i="2" s="1"/>
  <c r="J26" i="2"/>
  <c r="L26" i="2" s="1"/>
  <c r="J25" i="2"/>
  <c r="L25" i="2" s="1"/>
  <c r="J24" i="2"/>
  <c r="L24" i="2" s="1"/>
  <c r="J23" i="2"/>
  <c r="L23" i="2" s="1"/>
  <c r="J22" i="2"/>
  <c r="L22" i="2" s="1"/>
  <c r="J21" i="2"/>
  <c r="L21" i="2" s="1"/>
  <c r="J20" i="2"/>
  <c r="L20" i="2" s="1"/>
  <c r="J19" i="2"/>
  <c r="L19" i="2" s="1"/>
  <c r="J18" i="2"/>
  <c r="L18" i="2" s="1"/>
  <c r="J17" i="2"/>
  <c r="L17" i="2" s="1"/>
  <c r="J16" i="2"/>
  <c r="L16" i="2" s="1"/>
  <c r="J15" i="2"/>
  <c r="J14" i="2"/>
  <c r="J13" i="2"/>
  <c r="J12" i="2"/>
  <c r="J11" i="2"/>
  <c r="J10" i="2"/>
  <c r="J9" i="2"/>
  <c r="J8" i="2"/>
  <c r="J7" i="2"/>
  <c r="J6" i="2"/>
  <c r="J45" i="3"/>
  <c r="L45" i="3" s="1"/>
  <c r="J44" i="3"/>
  <c r="L44" i="3" s="1"/>
  <c r="J43" i="3"/>
  <c r="L43" i="3" s="1"/>
  <c r="J42" i="3"/>
  <c r="L42" i="3" s="1"/>
  <c r="J41" i="3"/>
  <c r="L41" i="3" s="1"/>
  <c r="J40" i="3"/>
  <c r="L40" i="3" s="1"/>
  <c r="J39" i="3"/>
  <c r="L39" i="3" s="1"/>
  <c r="J38" i="3"/>
  <c r="L38" i="3" s="1"/>
  <c r="J37" i="3"/>
  <c r="L37" i="3" s="1"/>
  <c r="J36" i="3"/>
  <c r="L36" i="3" s="1"/>
  <c r="J35" i="3"/>
  <c r="L35" i="3" s="1"/>
  <c r="J34" i="3"/>
  <c r="L34" i="3" s="1"/>
  <c r="J33" i="3"/>
  <c r="L33" i="3" s="1"/>
  <c r="J32" i="3"/>
  <c r="L32" i="3" s="1"/>
  <c r="J31" i="3"/>
  <c r="L31" i="3" s="1"/>
  <c r="J30" i="3"/>
  <c r="L30" i="3" s="1"/>
  <c r="J29" i="3"/>
  <c r="L29" i="3" s="1"/>
  <c r="J28" i="3"/>
  <c r="L28" i="3" s="1"/>
  <c r="J27" i="3"/>
  <c r="L27" i="3" s="1"/>
  <c r="J26" i="3"/>
  <c r="L26" i="3" s="1"/>
  <c r="J25" i="3"/>
  <c r="L25" i="3" s="1"/>
  <c r="J24" i="3"/>
  <c r="L24" i="3" s="1"/>
  <c r="J23" i="3"/>
  <c r="L23" i="3" s="1"/>
  <c r="J22" i="3"/>
  <c r="L22" i="3" s="1"/>
  <c r="J21" i="3"/>
  <c r="L21" i="3" s="1"/>
  <c r="J20" i="3"/>
  <c r="L20" i="3" s="1"/>
  <c r="J19" i="3"/>
  <c r="L19" i="3" s="1"/>
  <c r="J18" i="3"/>
  <c r="L18" i="3" s="1"/>
  <c r="J17" i="3"/>
  <c r="L17" i="3" s="1"/>
  <c r="J16" i="3"/>
  <c r="L16" i="3" s="1"/>
  <c r="J15" i="3"/>
  <c r="J14" i="3"/>
  <c r="J13" i="3"/>
  <c r="J12" i="3"/>
  <c r="J11" i="3"/>
  <c r="J10" i="3"/>
  <c r="J9" i="3"/>
  <c r="J8" i="3"/>
  <c r="J7" i="3"/>
  <c r="J6" i="3"/>
  <c r="H1" i="7" l="1"/>
  <c r="A45" i="2" l="1"/>
  <c r="D46" i="1" l="1"/>
  <c r="B6" i="9" l="1"/>
  <c r="E6" i="9" s="1"/>
  <c r="B7" i="9"/>
  <c r="E7" i="9" s="1"/>
  <c r="B8" i="9"/>
  <c r="E8" i="9" s="1"/>
  <c r="B9" i="9"/>
  <c r="E9" i="9" s="1"/>
  <c r="B10" i="9"/>
  <c r="E10" i="9" s="1"/>
  <c r="B11" i="9"/>
  <c r="E11" i="9" s="1"/>
  <c r="B12" i="9"/>
  <c r="E12" i="9" s="1"/>
  <c r="B13" i="9"/>
  <c r="E13" i="9" s="1"/>
  <c r="B14" i="9"/>
  <c r="E14" i="9" s="1"/>
  <c r="B15" i="9"/>
  <c r="E15" i="9" s="1"/>
  <c r="B16" i="9"/>
  <c r="E16" i="9" s="1"/>
  <c r="B17" i="9"/>
  <c r="E17" i="9" s="1"/>
  <c r="B18" i="9"/>
  <c r="E18" i="9" s="1"/>
  <c r="B19" i="9"/>
  <c r="E19" i="9" s="1"/>
  <c r="B20" i="9"/>
  <c r="E20" i="9" s="1"/>
  <c r="B21" i="9"/>
  <c r="E21" i="9" s="1"/>
  <c r="B22" i="9"/>
  <c r="E22" i="9" s="1"/>
  <c r="B23" i="9"/>
  <c r="E23" i="9" s="1"/>
  <c r="B24" i="9"/>
  <c r="E24" i="9" s="1"/>
  <c r="B25" i="9"/>
  <c r="E25" i="9" s="1"/>
  <c r="B26" i="9"/>
  <c r="E26" i="9" s="1"/>
  <c r="B27" i="9"/>
  <c r="E27" i="9" s="1"/>
  <c r="B28" i="9"/>
  <c r="E28" i="9" s="1"/>
  <c r="B29" i="9"/>
  <c r="E29" i="9" s="1"/>
  <c r="B30" i="9"/>
  <c r="E30" i="9" s="1"/>
  <c r="B31" i="9"/>
  <c r="E31" i="9" s="1"/>
  <c r="B32" i="9"/>
  <c r="E32" i="9" s="1"/>
  <c r="B33" i="9"/>
  <c r="E33" i="9" s="1"/>
  <c r="B34" i="9"/>
  <c r="E34" i="9" s="1"/>
  <c r="B35" i="9"/>
  <c r="E35" i="9" s="1"/>
  <c r="B36" i="9"/>
  <c r="E36" i="9" s="1"/>
  <c r="B37" i="9"/>
  <c r="E37" i="9" s="1"/>
  <c r="B38" i="9"/>
  <c r="E38" i="9" s="1"/>
  <c r="B39" i="9"/>
  <c r="E39" i="9" s="1"/>
  <c r="B40" i="9"/>
  <c r="E40" i="9" s="1"/>
  <c r="B41" i="9"/>
  <c r="E41" i="9" s="1"/>
  <c r="B42" i="9"/>
  <c r="E42" i="9" s="1"/>
  <c r="B43" i="9"/>
  <c r="E43" i="9" s="1"/>
  <c r="B44" i="9"/>
  <c r="E44" i="9" s="1"/>
  <c r="B45" i="9"/>
  <c r="E45" i="9" s="1"/>
  <c r="A6" i="9"/>
  <c r="A7" i="9"/>
  <c r="D7" i="9" s="1"/>
  <c r="A8" i="9"/>
  <c r="D8" i="9" s="1"/>
  <c r="A9" i="9"/>
  <c r="D9" i="9" s="1"/>
  <c r="A10" i="9"/>
  <c r="D10" i="9" s="1"/>
  <c r="A11" i="9"/>
  <c r="D11" i="9" s="1"/>
  <c r="A12" i="9"/>
  <c r="D12" i="9" s="1"/>
  <c r="A13" i="9"/>
  <c r="D13" i="9" s="1"/>
  <c r="A14" i="9"/>
  <c r="D14" i="9" s="1"/>
  <c r="A15" i="9"/>
  <c r="D15" i="9" s="1"/>
  <c r="A16" i="9"/>
  <c r="D16" i="9" s="1"/>
  <c r="A17" i="9"/>
  <c r="D17" i="9" s="1"/>
  <c r="A18" i="9"/>
  <c r="D18" i="9" s="1"/>
  <c r="A19" i="9"/>
  <c r="D19" i="9" s="1"/>
  <c r="A20" i="9"/>
  <c r="D20" i="9" s="1"/>
  <c r="A21" i="9"/>
  <c r="D21" i="9" s="1"/>
  <c r="A22" i="9"/>
  <c r="D22" i="9" s="1"/>
  <c r="A23" i="9"/>
  <c r="D23" i="9" s="1"/>
  <c r="A24" i="9"/>
  <c r="D24" i="9" s="1"/>
  <c r="A25" i="9"/>
  <c r="D25" i="9" s="1"/>
  <c r="A26" i="9"/>
  <c r="D26" i="9" s="1"/>
  <c r="A27" i="9"/>
  <c r="D27" i="9" s="1"/>
  <c r="A28" i="9"/>
  <c r="D28" i="9" s="1"/>
  <c r="A29" i="9"/>
  <c r="D29" i="9" s="1"/>
  <c r="A30" i="9"/>
  <c r="D30" i="9" s="1"/>
  <c r="A31" i="9"/>
  <c r="D31" i="9" s="1"/>
  <c r="A32" i="9"/>
  <c r="D32" i="9" s="1"/>
  <c r="A33" i="9"/>
  <c r="D33" i="9" s="1"/>
  <c r="A34" i="9"/>
  <c r="D34" i="9" s="1"/>
  <c r="A35" i="9"/>
  <c r="D35" i="9" s="1"/>
  <c r="A36" i="9"/>
  <c r="D36" i="9" s="1"/>
  <c r="A37" i="9"/>
  <c r="A38" i="9"/>
  <c r="D38" i="9" s="1"/>
  <c r="A39" i="9"/>
  <c r="D39" i="9" s="1"/>
  <c r="A40" i="9"/>
  <c r="D40" i="9" s="1"/>
  <c r="A41" i="9"/>
  <c r="A42" i="9"/>
  <c r="A43" i="9"/>
  <c r="D43" i="9" s="1"/>
  <c r="A44" i="9"/>
  <c r="D44" i="9" s="1"/>
  <c r="A45" i="9"/>
  <c r="D45" i="9" s="1"/>
  <c r="B6" i="10"/>
  <c r="E6" i="10" s="1"/>
  <c r="B7" i="10"/>
  <c r="E7" i="10" s="1"/>
  <c r="B8" i="10"/>
  <c r="E8" i="10" s="1"/>
  <c r="B9" i="10"/>
  <c r="E9" i="10" s="1"/>
  <c r="B10" i="10"/>
  <c r="E10" i="10" s="1"/>
  <c r="B11" i="10"/>
  <c r="E11" i="10" s="1"/>
  <c r="B12" i="10"/>
  <c r="E12" i="10" s="1"/>
  <c r="B13" i="10"/>
  <c r="E13" i="10" s="1"/>
  <c r="B14" i="10"/>
  <c r="E14" i="10" s="1"/>
  <c r="B15" i="10"/>
  <c r="E15" i="10" s="1"/>
  <c r="B16" i="10"/>
  <c r="E16" i="10" s="1"/>
  <c r="B17" i="10"/>
  <c r="E17" i="10" s="1"/>
  <c r="B18" i="10"/>
  <c r="E18" i="10" s="1"/>
  <c r="B19" i="10"/>
  <c r="E19" i="10" s="1"/>
  <c r="B20" i="10"/>
  <c r="E20" i="10" s="1"/>
  <c r="B21" i="10"/>
  <c r="E21" i="10" s="1"/>
  <c r="B22" i="10"/>
  <c r="E22" i="10" s="1"/>
  <c r="B23" i="10"/>
  <c r="E23" i="10" s="1"/>
  <c r="B24" i="10"/>
  <c r="E24" i="10" s="1"/>
  <c r="B25" i="10"/>
  <c r="E25" i="10" s="1"/>
  <c r="B26" i="10"/>
  <c r="E26" i="10" s="1"/>
  <c r="B27" i="10"/>
  <c r="E27" i="10" s="1"/>
  <c r="B28" i="10"/>
  <c r="E28" i="10" s="1"/>
  <c r="B29" i="10"/>
  <c r="E29" i="10" s="1"/>
  <c r="B30" i="10"/>
  <c r="E30" i="10" s="1"/>
  <c r="B31" i="10"/>
  <c r="E31" i="10" s="1"/>
  <c r="B32" i="10"/>
  <c r="E32" i="10" s="1"/>
  <c r="B33" i="10"/>
  <c r="E33" i="10" s="1"/>
  <c r="B34" i="10"/>
  <c r="E34" i="10" s="1"/>
  <c r="B35" i="10"/>
  <c r="E35" i="10" s="1"/>
  <c r="B36" i="10"/>
  <c r="E36" i="10" s="1"/>
  <c r="B37" i="10"/>
  <c r="E37" i="10" s="1"/>
  <c r="B38" i="10"/>
  <c r="E38" i="10" s="1"/>
  <c r="B39" i="10"/>
  <c r="E39" i="10" s="1"/>
  <c r="B40" i="10"/>
  <c r="E40" i="10" s="1"/>
  <c r="B41" i="10"/>
  <c r="E41" i="10" s="1"/>
  <c r="B42" i="10"/>
  <c r="E42" i="10" s="1"/>
  <c r="B43" i="10"/>
  <c r="E43" i="10" s="1"/>
  <c r="B44" i="10"/>
  <c r="E44" i="10" s="1"/>
  <c r="B45" i="10"/>
  <c r="E45" i="10" s="1"/>
  <c r="A6" i="10"/>
  <c r="A7" i="10"/>
  <c r="D7" i="10" s="1"/>
  <c r="A8" i="10"/>
  <c r="D8" i="10" s="1"/>
  <c r="A9" i="10"/>
  <c r="D9" i="10" s="1"/>
  <c r="A10" i="10"/>
  <c r="D10" i="10" s="1"/>
  <c r="A11" i="10"/>
  <c r="D11" i="10" s="1"/>
  <c r="A12" i="10"/>
  <c r="D12" i="10" s="1"/>
  <c r="A13" i="10"/>
  <c r="D13" i="10" s="1"/>
  <c r="A14" i="10"/>
  <c r="D14" i="10" s="1"/>
  <c r="A15" i="10"/>
  <c r="D15" i="10" s="1"/>
  <c r="A16" i="10"/>
  <c r="D16" i="10" s="1"/>
  <c r="A17" i="10"/>
  <c r="D17" i="10" s="1"/>
  <c r="A18" i="10"/>
  <c r="D18" i="10" s="1"/>
  <c r="A19" i="10"/>
  <c r="D19" i="10" s="1"/>
  <c r="A20" i="10"/>
  <c r="D20" i="10" s="1"/>
  <c r="A21" i="10"/>
  <c r="D21" i="10" s="1"/>
  <c r="A22" i="10"/>
  <c r="D22" i="10" s="1"/>
  <c r="A23" i="10"/>
  <c r="D23" i="10" s="1"/>
  <c r="A24" i="10"/>
  <c r="D24" i="10" s="1"/>
  <c r="A25" i="10"/>
  <c r="D25" i="10" s="1"/>
  <c r="A26" i="10"/>
  <c r="D26" i="10" s="1"/>
  <c r="A27" i="10"/>
  <c r="D27" i="10" s="1"/>
  <c r="A28" i="10"/>
  <c r="D28" i="10" s="1"/>
  <c r="A29" i="10"/>
  <c r="D29" i="10" s="1"/>
  <c r="A30" i="10"/>
  <c r="D30" i="10" s="1"/>
  <c r="A31" i="10"/>
  <c r="D31" i="10" s="1"/>
  <c r="A32" i="10"/>
  <c r="D32" i="10" s="1"/>
  <c r="A33" i="10"/>
  <c r="D33" i="10" s="1"/>
  <c r="A34" i="10"/>
  <c r="D34" i="10" s="1"/>
  <c r="A35" i="10"/>
  <c r="D35" i="10" s="1"/>
  <c r="A36" i="10"/>
  <c r="D36" i="10" s="1"/>
  <c r="A37" i="10"/>
  <c r="D37" i="10" s="1"/>
  <c r="H37" i="10" s="1"/>
  <c r="A38" i="10"/>
  <c r="D38" i="10" s="1"/>
  <c r="A39" i="10"/>
  <c r="D39" i="10" s="1"/>
  <c r="H39" i="10" s="1"/>
  <c r="A40" i="10"/>
  <c r="D40" i="10" s="1"/>
  <c r="H40" i="10" s="1"/>
  <c r="A41" i="10"/>
  <c r="D41" i="10" s="1"/>
  <c r="H41" i="10" s="1"/>
  <c r="A42" i="10"/>
  <c r="D42" i="10" s="1"/>
  <c r="H42" i="10" s="1"/>
  <c r="A43" i="10"/>
  <c r="D43" i="10" s="1"/>
  <c r="A44" i="10"/>
  <c r="D44" i="10" s="1"/>
  <c r="A45" i="10"/>
  <c r="D45" i="10" s="1"/>
  <c r="H45" i="10" s="1"/>
  <c r="K13" i="10" l="1"/>
  <c r="K13" i="9"/>
  <c r="I12" i="10"/>
  <c r="K12" i="10"/>
  <c r="I12" i="9"/>
  <c r="K12" i="9"/>
  <c r="K11" i="10"/>
  <c r="K10" i="9"/>
  <c r="G9" i="10"/>
  <c r="K9" i="10"/>
  <c r="I9" i="9"/>
  <c r="K9" i="9"/>
  <c r="K8" i="10"/>
  <c r="K8" i="9"/>
  <c r="G11" i="9"/>
  <c r="K11" i="9"/>
  <c r="I7" i="10"/>
  <c r="K7" i="10"/>
  <c r="K7" i="9"/>
  <c r="K10" i="10"/>
  <c r="K6" i="10"/>
  <c r="I6" i="9"/>
  <c r="K6" i="9"/>
  <c r="I14" i="10"/>
  <c r="K14" i="10"/>
  <c r="I14" i="9"/>
  <c r="K14" i="9"/>
  <c r="I15" i="10"/>
  <c r="K15" i="10"/>
  <c r="I15" i="9"/>
  <c r="K15" i="9"/>
  <c r="D6" i="10"/>
  <c r="D6" i="9"/>
  <c r="H6" i="9" s="1"/>
  <c r="I30" i="10"/>
  <c r="I38" i="9"/>
  <c r="I36" i="10"/>
  <c r="I28" i="10"/>
  <c r="I20" i="10"/>
  <c r="G45" i="9"/>
  <c r="I37" i="9"/>
  <c r="I29" i="9"/>
  <c r="I21" i="9"/>
  <c r="I13" i="9"/>
  <c r="I43" i="10"/>
  <c r="I35" i="10"/>
  <c r="I27" i="10"/>
  <c r="G19" i="10"/>
  <c r="I11" i="10"/>
  <c r="I44" i="9"/>
  <c r="I36" i="9"/>
  <c r="I28" i="9"/>
  <c r="I20" i="9"/>
  <c r="I22" i="10"/>
  <c r="I13" i="10"/>
  <c r="I22" i="9"/>
  <c r="G22" i="9"/>
  <c r="I26" i="10"/>
  <c r="I43" i="9"/>
  <c r="I35" i="9"/>
  <c r="I27" i="9"/>
  <c r="I19" i="9"/>
  <c r="I41" i="10"/>
  <c r="I33" i="10"/>
  <c r="I25" i="10"/>
  <c r="G17" i="10"/>
  <c r="I42" i="9"/>
  <c r="I34" i="9"/>
  <c r="I26" i="9"/>
  <c r="I18" i="9"/>
  <c r="I10" i="9"/>
  <c r="I31" i="9"/>
  <c r="I30" i="9"/>
  <c r="I21" i="10"/>
  <c r="I34" i="10"/>
  <c r="I18" i="10"/>
  <c r="G40" i="10"/>
  <c r="I32" i="10"/>
  <c r="G32" i="10"/>
  <c r="I24" i="10"/>
  <c r="I16" i="10"/>
  <c r="I41" i="9"/>
  <c r="I33" i="9"/>
  <c r="G33" i="9"/>
  <c r="I25" i="9"/>
  <c r="I17" i="9"/>
  <c r="I39" i="10"/>
  <c r="I31" i="10"/>
  <c r="I23" i="10"/>
  <c r="G40" i="9"/>
  <c r="I32" i="9"/>
  <c r="I24" i="9"/>
  <c r="I16" i="9"/>
  <c r="G38" i="10"/>
  <c r="I23" i="9"/>
  <c r="I39" i="9"/>
  <c r="D37" i="9"/>
  <c r="G37" i="9" s="1"/>
  <c r="D42" i="9"/>
  <c r="H42" i="9" s="1"/>
  <c r="D41" i="9"/>
  <c r="I7" i="9"/>
  <c r="C4" i="9"/>
  <c r="C4" i="10"/>
  <c r="H44" i="10"/>
  <c r="I45" i="10"/>
  <c r="I8" i="10"/>
  <c r="G38" i="9"/>
  <c r="H38" i="9"/>
  <c r="G39" i="9"/>
  <c r="H39" i="9"/>
  <c r="H40" i="9"/>
  <c r="G30" i="9"/>
  <c r="H30" i="9"/>
  <c r="G19" i="9"/>
  <c r="H19" i="9"/>
  <c r="H44" i="9"/>
  <c r="G44" i="9"/>
  <c r="H14" i="9"/>
  <c r="G34" i="9"/>
  <c r="H34" i="9"/>
  <c r="G7" i="9"/>
  <c r="H7" i="9"/>
  <c r="H15" i="9"/>
  <c r="G23" i="9"/>
  <c r="H23" i="9"/>
  <c r="H22" i="9"/>
  <c r="H27" i="9"/>
  <c r="H8" i="9"/>
  <c r="H12" i="9"/>
  <c r="H16" i="9"/>
  <c r="G16" i="9"/>
  <c r="H20" i="9"/>
  <c r="G20" i="9"/>
  <c r="H24" i="9"/>
  <c r="G28" i="9"/>
  <c r="H28" i="9"/>
  <c r="H32" i="9"/>
  <c r="G32" i="9"/>
  <c r="H26" i="9"/>
  <c r="G35" i="9"/>
  <c r="H35" i="9"/>
  <c r="H45" i="9"/>
  <c r="H18" i="9"/>
  <c r="H43" i="9"/>
  <c r="G43" i="9"/>
  <c r="G31" i="9"/>
  <c r="H31" i="9"/>
  <c r="H9" i="9"/>
  <c r="H13" i="9"/>
  <c r="G13" i="9"/>
  <c r="H17" i="9"/>
  <c r="G21" i="9"/>
  <c r="H21" i="9"/>
  <c r="H25" i="9"/>
  <c r="G25" i="9"/>
  <c r="H29" i="9"/>
  <c r="G29" i="9"/>
  <c r="H33" i="9"/>
  <c r="H36" i="9"/>
  <c r="G36" i="9"/>
  <c r="H10" i="9"/>
  <c r="H11" i="9"/>
  <c r="I37" i="10"/>
  <c r="I29" i="10"/>
  <c r="I44" i="10"/>
  <c r="G37" i="10"/>
  <c r="H38" i="10"/>
  <c r="G39" i="10"/>
  <c r="G41" i="10"/>
  <c r="H19" i="10"/>
  <c r="H16" i="10"/>
  <c r="H32" i="10"/>
  <c r="H13" i="10"/>
  <c r="G13" i="10"/>
  <c r="H25" i="10"/>
  <c r="G25" i="10"/>
  <c r="H33" i="10"/>
  <c r="H23" i="10"/>
  <c r="H12" i="10"/>
  <c r="G12" i="10"/>
  <c r="H28" i="10"/>
  <c r="G28" i="10"/>
  <c r="H17" i="10"/>
  <c r="H29" i="10"/>
  <c r="G29" i="10"/>
  <c r="G36" i="10"/>
  <c r="H36" i="10"/>
  <c r="H10" i="10"/>
  <c r="G10" i="10"/>
  <c r="H14" i="10"/>
  <c r="H18" i="10"/>
  <c r="G18" i="10"/>
  <c r="H22" i="10"/>
  <c r="G22" i="10"/>
  <c r="H26" i="10"/>
  <c r="H30" i="10"/>
  <c r="H34" i="10"/>
  <c r="G34" i="10"/>
  <c r="G11" i="10"/>
  <c r="H11" i="10"/>
  <c r="H20" i="10"/>
  <c r="H9" i="10"/>
  <c r="H21" i="10"/>
  <c r="G21" i="10"/>
  <c r="I6" i="10"/>
  <c r="I42" i="10"/>
  <c r="G42" i="10"/>
  <c r="H27" i="10"/>
  <c r="G27" i="10"/>
  <c r="H15" i="10"/>
  <c r="H31" i="10"/>
  <c r="G31" i="10"/>
  <c r="H43" i="10"/>
  <c r="G43" i="10"/>
  <c r="H8" i="10"/>
  <c r="G8" i="10"/>
  <c r="H7" i="10"/>
  <c r="G35" i="10"/>
  <c r="H35" i="10"/>
  <c r="H24" i="10"/>
  <c r="G24" i="10"/>
  <c r="G44" i="10"/>
  <c r="G45" i="10"/>
  <c r="B6" i="8"/>
  <c r="K6" i="8" s="1"/>
  <c r="B7" i="8"/>
  <c r="B8" i="8"/>
  <c r="B9" i="8"/>
  <c r="B10" i="8"/>
  <c r="B11" i="8"/>
  <c r="B12" i="8"/>
  <c r="B13" i="8"/>
  <c r="B14" i="8"/>
  <c r="B15" i="8"/>
  <c r="B16" i="8"/>
  <c r="E16" i="8" s="1"/>
  <c r="I16" i="8" s="1"/>
  <c r="B17" i="8"/>
  <c r="E17" i="8" s="1"/>
  <c r="I17" i="8" s="1"/>
  <c r="B18" i="8"/>
  <c r="E18" i="8" s="1"/>
  <c r="I18" i="8" s="1"/>
  <c r="B19" i="8"/>
  <c r="E19" i="8" s="1"/>
  <c r="I19" i="8" s="1"/>
  <c r="B20" i="8"/>
  <c r="E20" i="8" s="1"/>
  <c r="I20" i="8" s="1"/>
  <c r="B21" i="8"/>
  <c r="E21" i="8" s="1"/>
  <c r="I21" i="8" s="1"/>
  <c r="B22" i="8"/>
  <c r="E22" i="8" s="1"/>
  <c r="I22" i="8" s="1"/>
  <c r="B23" i="8"/>
  <c r="E23" i="8" s="1"/>
  <c r="I23" i="8" s="1"/>
  <c r="B24" i="8"/>
  <c r="E24" i="8" s="1"/>
  <c r="I24" i="8" s="1"/>
  <c r="B25" i="8"/>
  <c r="E25" i="8" s="1"/>
  <c r="I25" i="8" s="1"/>
  <c r="B26" i="8"/>
  <c r="E26" i="8" s="1"/>
  <c r="I26" i="8" s="1"/>
  <c r="B27" i="8"/>
  <c r="E27" i="8" s="1"/>
  <c r="I27" i="8" s="1"/>
  <c r="B28" i="8"/>
  <c r="E28" i="8" s="1"/>
  <c r="I28" i="8" s="1"/>
  <c r="B29" i="8"/>
  <c r="E29" i="8" s="1"/>
  <c r="I29" i="8" s="1"/>
  <c r="B30" i="8"/>
  <c r="E30" i="8" s="1"/>
  <c r="I30" i="8" s="1"/>
  <c r="B31" i="8"/>
  <c r="E31" i="8" s="1"/>
  <c r="I31" i="8" s="1"/>
  <c r="B32" i="8"/>
  <c r="E32" i="8" s="1"/>
  <c r="I32" i="8" s="1"/>
  <c r="B33" i="8"/>
  <c r="E33" i="8" s="1"/>
  <c r="I33" i="8" s="1"/>
  <c r="B34" i="8"/>
  <c r="E34" i="8" s="1"/>
  <c r="I34" i="8" s="1"/>
  <c r="B35" i="8"/>
  <c r="E35" i="8" s="1"/>
  <c r="I35" i="8" s="1"/>
  <c r="B36" i="8"/>
  <c r="E36" i="8" s="1"/>
  <c r="I36" i="8" s="1"/>
  <c r="B37" i="8"/>
  <c r="E37" i="8" s="1"/>
  <c r="I37" i="8" s="1"/>
  <c r="B38" i="8"/>
  <c r="E38" i="8" s="1"/>
  <c r="I38" i="8" s="1"/>
  <c r="B39" i="8"/>
  <c r="E39" i="8" s="1"/>
  <c r="I39" i="8" s="1"/>
  <c r="B40" i="8"/>
  <c r="E40" i="8" s="1"/>
  <c r="I40" i="8" s="1"/>
  <c r="B41" i="8"/>
  <c r="E41" i="8" s="1"/>
  <c r="I41" i="8" s="1"/>
  <c r="B42" i="8"/>
  <c r="E42" i="8" s="1"/>
  <c r="I42" i="8" s="1"/>
  <c r="B43" i="8"/>
  <c r="E43" i="8" s="1"/>
  <c r="I43" i="8" s="1"/>
  <c r="B44" i="8"/>
  <c r="E44" i="8" s="1"/>
  <c r="I44" i="8" s="1"/>
  <c r="B45" i="8"/>
  <c r="E45" i="8" s="1"/>
  <c r="I45" i="8" s="1"/>
  <c r="A6" i="8"/>
  <c r="A7" i="8"/>
  <c r="D7" i="8" s="1"/>
  <c r="A8" i="8"/>
  <c r="D8" i="8" s="1"/>
  <c r="A9" i="8"/>
  <c r="D9" i="8" s="1"/>
  <c r="A10" i="8"/>
  <c r="D10" i="8" s="1"/>
  <c r="A11" i="8"/>
  <c r="D11" i="8" s="1"/>
  <c r="A12" i="8"/>
  <c r="D12" i="8" s="1"/>
  <c r="A13" i="8"/>
  <c r="D13" i="8" s="1"/>
  <c r="A14" i="8"/>
  <c r="D14" i="8" s="1"/>
  <c r="A15" i="8"/>
  <c r="D15" i="8" s="1"/>
  <c r="A16" i="8"/>
  <c r="D16" i="8" s="1"/>
  <c r="A17" i="8"/>
  <c r="D17" i="8" s="1"/>
  <c r="A18" i="8"/>
  <c r="D18" i="8" s="1"/>
  <c r="A19" i="8"/>
  <c r="D19" i="8" s="1"/>
  <c r="A20" i="8"/>
  <c r="D20" i="8" s="1"/>
  <c r="A21" i="8"/>
  <c r="D21" i="8" s="1"/>
  <c r="A22" i="8"/>
  <c r="D22" i="8" s="1"/>
  <c r="A23" i="8"/>
  <c r="D23" i="8" s="1"/>
  <c r="A24" i="8"/>
  <c r="D24" i="8" s="1"/>
  <c r="A25" i="8"/>
  <c r="D25" i="8" s="1"/>
  <c r="A26" i="8"/>
  <c r="D26" i="8" s="1"/>
  <c r="A27" i="8"/>
  <c r="D27" i="8" s="1"/>
  <c r="A28" i="8"/>
  <c r="D28" i="8" s="1"/>
  <c r="A29" i="8"/>
  <c r="D29" i="8" s="1"/>
  <c r="A30" i="8"/>
  <c r="D30" i="8" s="1"/>
  <c r="A31" i="8"/>
  <c r="D31" i="8" s="1"/>
  <c r="A32" i="8"/>
  <c r="D32" i="8" s="1"/>
  <c r="A33" i="8"/>
  <c r="D33" i="8" s="1"/>
  <c r="A34" i="8"/>
  <c r="D34" i="8" s="1"/>
  <c r="A35" i="8"/>
  <c r="D35" i="8" s="1"/>
  <c r="A36" i="8"/>
  <c r="D36" i="8" s="1"/>
  <c r="A37" i="8"/>
  <c r="D37" i="8" s="1"/>
  <c r="A38" i="8"/>
  <c r="D38" i="8" s="1"/>
  <c r="A39" i="8"/>
  <c r="A40" i="8"/>
  <c r="A41" i="8"/>
  <c r="A42" i="8"/>
  <c r="A43" i="8"/>
  <c r="D43" i="8" s="1"/>
  <c r="A44" i="8"/>
  <c r="D44" i="8" s="1"/>
  <c r="A45" i="8"/>
  <c r="C4" i="8"/>
  <c r="H37" i="9" l="1"/>
  <c r="G7" i="10"/>
  <c r="G12" i="9"/>
  <c r="E10" i="8"/>
  <c r="I10" i="8" s="1"/>
  <c r="K10" i="8"/>
  <c r="E9" i="8"/>
  <c r="I9" i="8" s="1"/>
  <c r="K9" i="8"/>
  <c r="I9" i="10"/>
  <c r="E8" i="8"/>
  <c r="I8" i="8" s="1"/>
  <c r="K8" i="8"/>
  <c r="E12" i="8"/>
  <c r="I12" i="8" s="1"/>
  <c r="K12" i="8"/>
  <c r="G6" i="10"/>
  <c r="E7" i="8"/>
  <c r="I7" i="8" s="1"/>
  <c r="K7" i="8"/>
  <c r="E13" i="8"/>
  <c r="I13" i="8" s="1"/>
  <c r="K13" i="8"/>
  <c r="E11" i="8"/>
  <c r="I11" i="8" s="1"/>
  <c r="K11" i="8"/>
  <c r="G15" i="10"/>
  <c r="E4" i="9"/>
  <c r="G14" i="9"/>
  <c r="E14" i="8"/>
  <c r="I14" i="8" s="1"/>
  <c r="K14" i="8"/>
  <c r="E15" i="8"/>
  <c r="I15" i="8" s="1"/>
  <c r="K15" i="8"/>
  <c r="G42" i="9"/>
  <c r="H6" i="10"/>
  <c r="H4" i="10" s="1"/>
  <c r="D4" i="10"/>
  <c r="D4" i="9"/>
  <c r="G6" i="9"/>
  <c r="D6" i="8"/>
  <c r="H6" i="8" s="1"/>
  <c r="E6" i="8"/>
  <c r="I6" i="8" s="1"/>
  <c r="G15" i="9"/>
  <c r="G30" i="10"/>
  <c r="G14" i="10"/>
  <c r="G23" i="10"/>
  <c r="G17" i="9"/>
  <c r="G18" i="9"/>
  <c r="G26" i="9"/>
  <c r="G24" i="9"/>
  <c r="G27" i="9"/>
  <c r="I38" i="10"/>
  <c r="I40" i="9"/>
  <c r="I40" i="10"/>
  <c r="I17" i="10"/>
  <c r="I11" i="9"/>
  <c r="I19" i="10"/>
  <c r="I45" i="9"/>
  <c r="E4" i="10"/>
  <c r="G20" i="10"/>
  <c r="G26" i="10"/>
  <c r="G33" i="10"/>
  <c r="G16" i="10"/>
  <c r="I10" i="10"/>
  <c r="G10" i="9"/>
  <c r="G41" i="9"/>
  <c r="D42" i="8"/>
  <c r="H42" i="8" s="1"/>
  <c r="D40" i="8"/>
  <c r="G40" i="8" s="1"/>
  <c r="H41" i="9"/>
  <c r="D41" i="8"/>
  <c r="H41" i="8" s="1"/>
  <c r="D45" i="8"/>
  <c r="G45" i="8" s="1"/>
  <c r="D39" i="8"/>
  <c r="G39" i="8" s="1"/>
  <c r="G9" i="9"/>
  <c r="G8" i="9"/>
  <c r="I8" i="9"/>
  <c r="H44" i="8"/>
  <c r="H43" i="8"/>
  <c r="H38" i="8"/>
  <c r="G38" i="8"/>
  <c r="G37" i="8"/>
  <c r="H37" i="8"/>
  <c r="H10" i="8"/>
  <c r="H14" i="8"/>
  <c r="H18" i="8"/>
  <c r="G18" i="8"/>
  <c r="H22" i="8"/>
  <c r="G22" i="8"/>
  <c r="H26" i="8"/>
  <c r="G26" i="8"/>
  <c r="H30" i="8"/>
  <c r="G30" i="8"/>
  <c r="H34" i="8"/>
  <c r="G34" i="8"/>
  <c r="H7" i="8"/>
  <c r="G7" i="8"/>
  <c r="H11" i="8"/>
  <c r="H15" i="8"/>
  <c r="H19" i="8"/>
  <c r="G19" i="8"/>
  <c r="H23" i="8"/>
  <c r="G23" i="8"/>
  <c r="H27" i="8"/>
  <c r="G27" i="8"/>
  <c r="H31" i="8"/>
  <c r="G31" i="8"/>
  <c r="G35" i="8"/>
  <c r="H35" i="8"/>
  <c r="H16" i="8"/>
  <c r="G16" i="8"/>
  <c r="H32" i="8"/>
  <c r="G32" i="8"/>
  <c r="H8" i="8"/>
  <c r="H12" i="8"/>
  <c r="H20" i="8"/>
  <c r="G20" i="8"/>
  <c r="H24" i="8"/>
  <c r="G24" i="8"/>
  <c r="H28" i="8"/>
  <c r="G28" i="8"/>
  <c r="H9" i="8"/>
  <c r="H13" i="8"/>
  <c r="H17" i="8"/>
  <c r="G17" i="8"/>
  <c r="H21" i="8"/>
  <c r="G21" i="8"/>
  <c r="H25" i="8"/>
  <c r="G25" i="8"/>
  <c r="H29" i="8"/>
  <c r="G29" i="8"/>
  <c r="H33" i="8"/>
  <c r="G33" i="8"/>
  <c r="G36" i="8"/>
  <c r="H36" i="8"/>
  <c r="G43" i="8"/>
  <c r="G44" i="8"/>
  <c r="B6" i="6"/>
  <c r="K6" i="6" s="1"/>
  <c r="B7" i="6"/>
  <c r="B8" i="6"/>
  <c r="B9" i="6"/>
  <c r="B10" i="6"/>
  <c r="B11" i="6"/>
  <c r="B12" i="6"/>
  <c r="B13" i="6"/>
  <c r="B14" i="6"/>
  <c r="B15" i="6"/>
  <c r="B16" i="6"/>
  <c r="E16" i="6" s="1"/>
  <c r="B17" i="6"/>
  <c r="E17" i="6" s="1"/>
  <c r="I17" i="6" s="1"/>
  <c r="B18" i="6"/>
  <c r="E18" i="6" s="1"/>
  <c r="I18" i="6" s="1"/>
  <c r="B19" i="6"/>
  <c r="E19" i="6" s="1"/>
  <c r="I19" i="6" s="1"/>
  <c r="B20" i="6"/>
  <c r="E20" i="6" s="1"/>
  <c r="B21" i="6"/>
  <c r="E21" i="6" s="1"/>
  <c r="I21" i="6" s="1"/>
  <c r="B22" i="6"/>
  <c r="E22" i="6" s="1"/>
  <c r="I22" i="6" s="1"/>
  <c r="B23" i="6"/>
  <c r="E23" i="6" s="1"/>
  <c r="B24" i="6"/>
  <c r="E24" i="6" s="1"/>
  <c r="B25" i="6"/>
  <c r="E25" i="6" s="1"/>
  <c r="I25" i="6" s="1"/>
  <c r="B26" i="6"/>
  <c r="E26" i="6" s="1"/>
  <c r="I26" i="6" s="1"/>
  <c r="B27" i="6"/>
  <c r="E27" i="6" s="1"/>
  <c r="I27" i="6" s="1"/>
  <c r="B28" i="6"/>
  <c r="E28" i="6" s="1"/>
  <c r="B29" i="6"/>
  <c r="E29" i="6" s="1"/>
  <c r="I29" i="6" s="1"/>
  <c r="B30" i="6"/>
  <c r="E30" i="6" s="1"/>
  <c r="I30" i="6" s="1"/>
  <c r="B31" i="6"/>
  <c r="E31" i="6" s="1"/>
  <c r="B32" i="6"/>
  <c r="E32" i="6" s="1"/>
  <c r="B33" i="6"/>
  <c r="E33" i="6" s="1"/>
  <c r="I33" i="6" s="1"/>
  <c r="B34" i="6"/>
  <c r="E34" i="6" s="1"/>
  <c r="I34" i="6" s="1"/>
  <c r="B35" i="6"/>
  <c r="E35" i="6" s="1"/>
  <c r="I35" i="6" s="1"/>
  <c r="B36" i="6"/>
  <c r="E36" i="6" s="1"/>
  <c r="B37" i="6"/>
  <c r="E37" i="6" s="1"/>
  <c r="I37" i="6" s="1"/>
  <c r="B38" i="6"/>
  <c r="E38" i="6" s="1"/>
  <c r="I38" i="6" s="1"/>
  <c r="B39" i="6"/>
  <c r="E39" i="6" s="1"/>
  <c r="B40" i="6"/>
  <c r="E40" i="6" s="1"/>
  <c r="I40" i="6" s="1"/>
  <c r="B41" i="6"/>
  <c r="E41" i="6" s="1"/>
  <c r="I41" i="6" s="1"/>
  <c r="B42" i="6"/>
  <c r="E42" i="6" s="1"/>
  <c r="I42" i="6" s="1"/>
  <c r="B43" i="6"/>
  <c r="E43" i="6" s="1"/>
  <c r="I43" i="6" s="1"/>
  <c r="B44" i="6"/>
  <c r="E44" i="6" s="1"/>
  <c r="B45" i="6"/>
  <c r="E45" i="6" s="1"/>
  <c r="I45" i="6" s="1"/>
  <c r="A6" i="6"/>
  <c r="A7" i="6"/>
  <c r="D7" i="6" s="1"/>
  <c r="A8" i="6"/>
  <c r="A9" i="6"/>
  <c r="D9" i="6" s="1"/>
  <c r="A10" i="6"/>
  <c r="D10" i="6" s="1"/>
  <c r="A11" i="6"/>
  <c r="D11" i="6" s="1"/>
  <c r="A12" i="6"/>
  <c r="D12" i="6" s="1"/>
  <c r="A13" i="6"/>
  <c r="D13" i="6" s="1"/>
  <c r="A14" i="6"/>
  <c r="D14" i="6" s="1"/>
  <c r="A15" i="6"/>
  <c r="D15" i="6" s="1"/>
  <c r="A16" i="6"/>
  <c r="D16" i="6" s="1"/>
  <c r="A17" i="6"/>
  <c r="D17" i="6" s="1"/>
  <c r="A18" i="6"/>
  <c r="D18" i="6" s="1"/>
  <c r="A19" i="6"/>
  <c r="D19" i="6" s="1"/>
  <c r="A20" i="6"/>
  <c r="D20" i="6" s="1"/>
  <c r="A21" i="6"/>
  <c r="D21" i="6" s="1"/>
  <c r="A22" i="6"/>
  <c r="D22" i="6" s="1"/>
  <c r="A23" i="6"/>
  <c r="D23" i="6" s="1"/>
  <c r="A24" i="6"/>
  <c r="D24" i="6" s="1"/>
  <c r="A25" i="6"/>
  <c r="D25" i="6" s="1"/>
  <c r="A26" i="6"/>
  <c r="D26" i="6" s="1"/>
  <c r="A27" i="6"/>
  <c r="D27" i="6" s="1"/>
  <c r="A28" i="6"/>
  <c r="D28" i="6" s="1"/>
  <c r="A29" i="6"/>
  <c r="D29" i="6" s="1"/>
  <c r="A30" i="6"/>
  <c r="D30" i="6" s="1"/>
  <c r="A31" i="6"/>
  <c r="D31" i="6" s="1"/>
  <c r="A32" i="6"/>
  <c r="D32" i="6" s="1"/>
  <c r="A33" i="6"/>
  <c r="D33" i="6" s="1"/>
  <c r="A34" i="6"/>
  <c r="D34" i="6" s="1"/>
  <c r="A35" i="6"/>
  <c r="D35" i="6" s="1"/>
  <c r="A36" i="6"/>
  <c r="A37" i="6"/>
  <c r="A38" i="6"/>
  <c r="D38" i="6" s="1"/>
  <c r="A39" i="6"/>
  <c r="A40" i="6"/>
  <c r="A41" i="6"/>
  <c r="A42" i="6"/>
  <c r="A43" i="6"/>
  <c r="A44" i="6"/>
  <c r="A45" i="6"/>
  <c r="C4" i="6"/>
  <c r="A6" i="7"/>
  <c r="D6" i="7" s="1"/>
  <c r="A7" i="7"/>
  <c r="D7" i="7" s="1"/>
  <c r="A8" i="7"/>
  <c r="D8" i="7" s="1"/>
  <c r="A9" i="7"/>
  <c r="D9" i="7" s="1"/>
  <c r="A10" i="7"/>
  <c r="D10" i="7" s="1"/>
  <c r="A11" i="7"/>
  <c r="D11" i="7" s="1"/>
  <c r="A12" i="7"/>
  <c r="D12" i="7" s="1"/>
  <c r="A13" i="7"/>
  <c r="D13" i="7" s="1"/>
  <c r="A14" i="7"/>
  <c r="D14" i="7" s="1"/>
  <c r="A15" i="7"/>
  <c r="D15" i="7" s="1"/>
  <c r="A16" i="7"/>
  <c r="D16" i="7" s="1"/>
  <c r="A17" i="7"/>
  <c r="D17" i="7" s="1"/>
  <c r="A18" i="7"/>
  <c r="D18" i="7" s="1"/>
  <c r="A19" i="7"/>
  <c r="D19" i="7" s="1"/>
  <c r="A20" i="7"/>
  <c r="D20" i="7" s="1"/>
  <c r="A21" i="7"/>
  <c r="D21" i="7" s="1"/>
  <c r="A22" i="7"/>
  <c r="D22" i="7" s="1"/>
  <c r="A23" i="7"/>
  <c r="D23" i="7" s="1"/>
  <c r="A24" i="7"/>
  <c r="D24" i="7" s="1"/>
  <c r="A25" i="7"/>
  <c r="D25" i="7" s="1"/>
  <c r="A26" i="7"/>
  <c r="D26" i="7" s="1"/>
  <c r="A27" i="7"/>
  <c r="D27" i="7" s="1"/>
  <c r="A28" i="7"/>
  <c r="D28" i="7" s="1"/>
  <c r="A29" i="7"/>
  <c r="D29" i="7" s="1"/>
  <c r="A30" i="7"/>
  <c r="D30" i="7" s="1"/>
  <c r="A31" i="7"/>
  <c r="D31" i="7" s="1"/>
  <c r="A32" i="7"/>
  <c r="D32" i="7" s="1"/>
  <c r="A33" i="7"/>
  <c r="D33" i="7" s="1"/>
  <c r="A34" i="7"/>
  <c r="D34" i="7" s="1"/>
  <c r="A35" i="7"/>
  <c r="D35" i="7" s="1"/>
  <c r="A36" i="7"/>
  <c r="D36" i="7" s="1"/>
  <c r="A37" i="7"/>
  <c r="D37" i="7" s="1"/>
  <c r="A38" i="7"/>
  <c r="D38" i="7" s="1"/>
  <c r="A39" i="7"/>
  <c r="D39" i="7" s="1"/>
  <c r="H39" i="7" s="1"/>
  <c r="A40" i="7"/>
  <c r="D40" i="7" s="1"/>
  <c r="A41" i="7"/>
  <c r="D41" i="7" s="1"/>
  <c r="H41" i="7" s="1"/>
  <c r="A42" i="7"/>
  <c r="D42" i="7" s="1"/>
  <c r="H42" i="7" s="1"/>
  <c r="A43" i="7"/>
  <c r="D43" i="7" s="1"/>
  <c r="A44" i="7"/>
  <c r="D44" i="7" s="1"/>
  <c r="H44" i="7" s="1"/>
  <c r="A45" i="7"/>
  <c r="D45" i="7" s="1"/>
  <c r="H45" i="7" s="1"/>
  <c r="B6" i="7"/>
  <c r="E6" i="7" s="1"/>
  <c r="B7" i="7"/>
  <c r="E7" i="7" s="1"/>
  <c r="B8" i="7"/>
  <c r="E8" i="7" s="1"/>
  <c r="B9" i="7"/>
  <c r="E9" i="7" s="1"/>
  <c r="B10" i="7"/>
  <c r="E10" i="7" s="1"/>
  <c r="B11" i="7"/>
  <c r="E11" i="7" s="1"/>
  <c r="B12" i="7"/>
  <c r="E12" i="7" s="1"/>
  <c r="B13" i="7"/>
  <c r="E13" i="7" s="1"/>
  <c r="B14" i="7"/>
  <c r="E14" i="7" s="1"/>
  <c r="B15" i="7"/>
  <c r="E15" i="7" s="1"/>
  <c r="B16" i="7"/>
  <c r="E16" i="7" s="1"/>
  <c r="B17" i="7"/>
  <c r="E17" i="7" s="1"/>
  <c r="B18" i="7"/>
  <c r="E18" i="7" s="1"/>
  <c r="B19" i="7"/>
  <c r="E19" i="7" s="1"/>
  <c r="B20" i="7"/>
  <c r="E20" i="7" s="1"/>
  <c r="B21" i="7"/>
  <c r="E21" i="7" s="1"/>
  <c r="B22" i="7"/>
  <c r="E22" i="7" s="1"/>
  <c r="B23" i="7"/>
  <c r="E23" i="7" s="1"/>
  <c r="B24" i="7"/>
  <c r="E24" i="7" s="1"/>
  <c r="B25" i="7"/>
  <c r="E25" i="7" s="1"/>
  <c r="B26" i="7"/>
  <c r="E26" i="7" s="1"/>
  <c r="B27" i="7"/>
  <c r="E27" i="7" s="1"/>
  <c r="B28" i="7"/>
  <c r="E28" i="7" s="1"/>
  <c r="B29" i="7"/>
  <c r="E29" i="7" s="1"/>
  <c r="B30" i="7"/>
  <c r="E30" i="7" s="1"/>
  <c r="B31" i="7"/>
  <c r="E31" i="7" s="1"/>
  <c r="B32" i="7"/>
  <c r="E32" i="7" s="1"/>
  <c r="B33" i="7"/>
  <c r="E33" i="7" s="1"/>
  <c r="B34" i="7"/>
  <c r="E34" i="7" s="1"/>
  <c r="B35" i="7"/>
  <c r="E35" i="7" s="1"/>
  <c r="B36" i="7"/>
  <c r="E36" i="7" s="1"/>
  <c r="B37" i="7"/>
  <c r="E37" i="7" s="1"/>
  <c r="B38" i="7"/>
  <c r="E38" i="7" s="1"/>
  <c r="B39" i="7"/>
  <c r="E39" i="7" s="1"/>
  <c r="B40" i="7"/>
  <c r="E40" i="7" s="1"/>
  <c r="B41" i="7"/>
  <c r="E41" i="7" s="1"/>
  <c r="B42" i="7"/>
  <c r="E42" i="7" s="1"/>
  <c r="B43" i="7"/>
  <c r="E43" i="7" s="1"/>
  <c r="B44" i="7"/>
  <c r="E44" i="7" s="1"/>
  <c r="B45" i="7"/>
  <c r="E45" i="7" s="1"/>
  <c r="C4" i="7"/>
  <c r="H4" i="9" l="1"/>
  <c r="G10" i="8"/>
  <c r="G9" i="8"/>
  <c r="G11" i="8"/>
  <c r="K9" i="7"/>
  <c r="E12" i="6"/>
  <c r="I12" i="6" s="1"/>
  <c r="K12" i="6"/>
  <c r="I8" i="7"/>
  <c r="K8" i="7"/>
  <c r="E11" i="6"/>
  <c r="I11" i="6" s="1"/>
  <c r="K11" i="6"/>
  <c r="G8" i="8"/>
  <c r="E8" i="6"/>
  <c r="I8" i="6" s="1"/>
  <c r="K8" i="6"/>
  <c r="K12" i="7"/>
  <c r="E7" i="6"/>
  <c r="G7" i="6" s="1"/>
  <c r="K7" i="6"/>
  <c r="G13" i="8"/>
  <c r="K7" i="7"/>
  <c r="E9" i="6"/>
  <c r="I9" i="6" s="1"/>
  <c r="K9" i="6"/>
  <c r="E10" i="6"/>
  <c r="I10" i="6" s="1"/>
  <c r="K10" i="6"/>
  <c r="G6" i="7"/>
  <c r="K6" i="7"/>
  <c r="K13" i="7"/>
  <c r="K11" i="7"/>
  <c r="G10" i="7"/>
  <c r="K10" i="7"/>
  <c r="E13" i="6"/>
  <c r="I13" i="6" s="1"/>
  <c r="K13" i="6"/>
  <c r="G12" i="8"/>
  <c r="G14" i="7"/>
  <c r="K14" i="7"/>
  <c r="E14" i="6"/>
  <c r="I14" i="6" s="1"/>
  <c r="K14" i="6"/>
  <c r="G14" i="8"/>
  <c r="I4" i="8"/>
  <c r="E15" i="6"/>
  <c r="I15" i="6" s="1"/>
  <c r="K15" i="6"/>
  <c r="G15" i="8"/>
  <c r="I15" i="7"/>
  <c r="K15" i="7"/>
  <c r="D8" i="6"/>
  <c r="H8" i="6" s="1"/>
  <c r="G42" i="8"/>
  <c r="H39" i="8"/>
  <c r="G4" i="10"/>
  <c r="G41" i="8"/>
  <c r="D39" i="6"/>
  <c r="H39" i="6" s="1"/>
  <c r="H45" i="8"/>
  <c r="D45" i="6"/>
  <c r="G45" i="6" s="1"/>
  <c r="D37" i="6"/>
  <c r="H37" i="6" s="1"/>
  <c r="I4" i="9"/>
  <c r="D44" i="6"/>
  <c r="H44" i="6" s="1"/>
  <c r="D36" i="6"/>
  <c r="H36" i="6" s="1"/>
  <c r="D43" i="6"/>
  <c r="H43" i="6" s="1"/>
  <c r="D42" i="6"/>
  <c r="H42" i="6" s="1"/>
  <c r="D41" i="6"/>
  <c r="H41" i="6" s="1"/>
  <c r="D40" i="6"/>
  <c r="H40" i="6" s="1"/>
  <c r="D4" i="8"/>
  <c r="E4" i="8"/>
  <c r="G4" i="9"/>
  <c r="D6" i="6"/>
  <c r="E6" i="6"/>
  <c r="I6" i="6" s="1"/>
  <c r="G6" i="8"/>
  <c r="I41" i="7"/>
  <c r="I33" i="7"/>
  <c r="I25" i="7"/>
  <c r="I17" i="7"/>
  <c r="I40" i="7"/>
  <c r="I32" i="7"/>
  <c r="I24" i="7"/>
  <c r="G16" i="7"/>
  <c r="I19" i="7"/>
  <c r="I39" i="7"/>
  <c r="G27" i="7"/>
  <c r="I23" i="7"/>
  <c r="I43" i="7"/>
  <c r="I31" i="7"/>
  <c r="I36" i="7"/>
  <c r="I28" i="7"/>
  <c r="I20" i="7"/>
  <c r="G12" i="7"/>
  <c r="I4" i="10"/>
  <c r="D59" i="10" s="1"/>
  <c r="H40" i="8"/>
  <c r="I9" i="7"/>
  <c r="I7" i="7"/>
  <c r="I44" i="7"/>
  <c r="I35" i="7"/>
  <c r="I29" i="7"/>
  <c r="I34" i="7"/>
  <c r="I26" i="7"/>
  <c r="I18" i="7"/>
  <c r="I22" i="7"/>
  <c r="I30" i="7"/>
  <c r="I38" i="7"/>
  <c r="I37" i="7"/>
  <c r="I14" i="7"/>
  <c r="I21" i="7"/>
  <c r="I45" i="7"/>
  <c r="I39" i="6"/>
  <c r="I31" i="6"/>
  <c r="I23" i="6"/>
  <c r="I44" i="6"/>
  <c r="I36" i="6"/>
  <c r="I20" i="6"/>
  <c r="I28" i="6"/>
  <c r="I32" i="6"/>
  <c r="I24" i="6"/>
  <c r="I16" i="6"/>
  <c r="H35" i="6"/>
  <c r="G35" i="6"/>
  <c r="H38" i="6"/>
  <c r="G38" i="6"/>
  <c r="H7" i="6"/>
  <c r="H11" i="6"/>
  <c r="H13" i="6"/>
  <c r="H17" i="6"/>
  <c r="G17" i="6"/>
  <c r="H19" i="6"/>
  <c r="G19" i="6"/>
  <c r="H21" i="6"/>
  <c r="G21" i="6"/>
  <c r="H23" i="6"/>
  <c r="G23" i="6"/>
  <c r="H25" i="6"/>
  <c r="G25" i="6"/>
  <c r="H27" i="6"/>
  <c r="G27" i="6"/>
  <c r="H29" i="6"/>
  <c r="G29" i="6"/>
  <c r="H31" i="6"/>
  <c r="G31" i="6"/>
  <c r="H33" i="6"/>
  <c r="G33" i="6"/>
  <c r="H15" i="6"/>
  <c r="H9" i="6"/>
  <c r="H10" i="6"/>
  <c r="H12" i="6"/>
  <c r="G12" i="6"/>
  <c r="H14" i="6"/>
  <c r="H16" i="6"/>
  <c r="G16" i="6"/>
  <c r="H18" i="6"/>
  <c r="G18" i="6"/>
  <c r="H20" i="6"/>
  <c r="G20" i="6"/>
  <c r="H22" i="6"/>
  <c r="G22" i="6"/>
  <c r="H24" i="6"/>
  <c r="G24" i="6"/>
  <c r="H26" i="6"/>
  <c r="G26" i="6"/>
  <c r="H28" i="6"/>
  <c r="G28" i="6"/>
  <c r="H30" i="6"/>
  <c r="G30" i="6"/>
  <c r="H32" i="6"/>
  <c r="G32" i="6"/>
  <c r="H34" i="6"/>
  <c r="G34" i="6"/>
  <c r="I10" i="7"/>
  <c r="I13" i="7"/>
  <c r="H40" i="7"/>
  <c r="G40" i="7"/>
  <c r="G39" i="7"/>
  <c r="H11" i="7"/>
  <c r="H19" i="7"/>
  <c r="G19" i="7"/>
  <c r="H23" i="7"/>
  <c r="H31" i="7"/>
  <c r="G31" i="7"/>
  <c r="G35" i="7"/>
  <c r="H35" i="7"/>
  <c r="H8" i="7"/>
  <c r="H12" i="7"/>
  <c r="H16" i="7"/>
  <c r="H20" i="7"/>
  <c r="G20" i="7"/>
  <c r="H24" i="7"/>
  <c r="G24" i="7"/>
  <c r="H28" i="7"/>
  <c r="G28" i="7"/>
  <c r="H32" i="7"/>
  <c r="H36" i="7"/>
  <c r="G13" i="7"/>
  <c r="H13" i="7"/>
  <c r="H17" i="7"/>
  <c r="G17" i="7"/>
  <c r="H21" i="7"/>
  <c r="G21" i="7"/>
  <c r="G25" i="7"/>
  <c r="H25" i="7"/>
  <c r="H29" i="7"/>
  <c r="H33" i="7"/>
  <c r="H37" i="7"/>
  <c r="G37" i="7"/>
  <c r="H9" i="7"/>
  <c r="I42" i="7"/>
  <c r="G42" i="7"/>
  <c r="D4" i="7"/>
  <c r="H6" i="7"/>
  <c r="H10" i="7"/>
  <c r="H14" i="7"/>
  <c r="G18" i="7"/>
  <c r="H18" i="7"/>
  <c r="H22" i="7"/>
  <c r="H26" i="7"/>
  <c r="G26" i="7"/>
  <c r="H30" i="7"/>
  <c r="H34" i="7"/>
  <c r="G34" i="7"/>
  <c r="G38" i="7"/>
  <c r="H38" i="7"/>
  <c r="H43" i="7"/>
  <c r="G43" i="7"/>
  <c r="H7" i="7"/>
  <c r="G7" i="7"/>
  <c r="H15" i="7"/>
  <c r="H27" i="7"/>
  <c r="G45" i="7"/>
  <c r="D66" i="9" l="1"/>
  <c r="D59" i="9" s="1"/>
  <c r="G10" i="6"/>
  <c r="G9" i="6"/>
  <c r="G15" i="7"/>
  <c r="I6" i="7"/>
  <c r="E4" i="7"/>
  <c r="G13" i="6"/>
  <c r="G11" i="6"/>
  <c r="I7" i="6"/>
  <c r="I4" i="6" s="1"/>
  <c r="G14" i="6"/>
  <c r="G15" i="6"/>
  <c r="C54" i="10"/>
  <c r="C52" i="10" s="1"/>
  <c r="G43" i="6"/>
  <c r="G4" i="8"/>
  <c r="D58" i="8" s="1"/>
  <c r="G8" i="6"/>
  <c r="D4" i="6"/>
  <c r="G37" i="6"/>
  <c r="H4" i="8"/>
  <c r="D59" i="8" s="1"/>
  <c r="H45" i="6"/>
  <c r="G42" i="6"/>
  <c r="G41" i="6"/>
  <c r="G39" i="6"/>
  <c r="G36" i="6"/>
  <c r="G40" i="6"/>
  <c r="G44" i="6"/>
  <c r="H6" i="6"/>
  <c r="E4" i="6"/>
  <c r="G6" i="6"/>
  <c r="D58" i="10"/>
  <c r="C56" i="10" s="1"/>
  <c r="G36" i="7"/>
  <c r="G41" i="7"/>
  <c r="I11" i="7"/>
  <c r="I27" i="7"/>
  <c r="I16" i="7"/>
  <c r="G32" i="7"/>
  <c r="G23" i="7"/>
  <c r="I12" i="7"/>
  <c r="G33" i="7"/>
  <c r="G11" i="7"/>
  <c r="D58" i="9"/>
  <c r="G9" i="7"/>
  <c r="G8" i="7"/>
  <c r="G22" i="7"/>
  <c r="G30" i="7"/>
  <c r="G44" i="7"/>
  <c r="G29" i="7"/>
  <c r="H4" i="7"/>
  <c r="B6" i="5"/>
  <c r="K6" i="5" s="1"/>
  <c r="B7" i="5"/>
  <c r="K7" i="5" s="1"/>
  <c r="B8" i="5"/>
  <c r="K8" i="5" s="1"/>
  <c r="B9" i="5"/>
  <c r="K9" i="5" s="1"/>
  <c r="B10" i="5"/>
  <c r="B11" i="5"/>
  <c r="B12" i="5"/>
  <c r="B13" i="5"/>
  <c r="B14" i="5"/>
  <c r="B15" i="5"/>
  <c r="B16" i="5"/>
  <c r="E16" i="5" s="1"/>
  <c r="I16" i="5" s="1"/>
  <c r="B17" i="5"/>
  <c r="E17" i="5" s="1"/>
  <c r="B18" i="5"/>
  <c r="E18" i="5" s="1"/>
  <c r="B19" i="5"/>
  <c r="E19" i="5" s="1"/>
  <c r="B20" i="5"/>
  <c r="E20" i="5" s="1"/>
  <c r="I20" i="5" s="1"/>
  <c r="B21" i="5"/>
  <c r="E21" i="5" s="1"/>
  <c r="B22" i="5"/>
  <c r="B23" i="5"/>
  <c r="E23" i="5" s="1"/>
  <c r="B24" i="5"/>
  <c r="E24" i="5" s="1"/>
  <c r="B25" i="5"/>
  <c r="E25" i="5" s="1"/>
  <c r="B26" i="5"/>
  <c r="E26" i="5" s="1"/>
  <c r="I26" i="5" s="1"/>
  <c r="B27" i="5"/>
  <c r="E27" i="5" s="1"/>
  <c r="B28" i="5"/>
  <c r="E28" i="5" s="1"/>
  <c r="I28" i="5" s="1"/>
  <c r="B29" i="5"/>
  <c r="E29" i="5" s="1"/>
  <c r="I29" i="5" s="1"/>
  <c r="B30" i="5"/>
  <c r="E30" i="5" s="1"/>
  <c r="B31" i="5"/>
  <c r="E31" i="5" s="1"/>
  <c r="I31" i="5" s="1"/>
  <c r="B32" i="5"/>
  <c r="E32" i="5" s="1"/>
  <c r="B33" i="5"/>
  <c r="E33" i="5" s="1"/>
  <c r="B34" i="5"/>
  <c r="E34" i="5" s="1"/>
  <c r="I34" i="5" s="1"/>
  <c r="B35" i="5"/>
  <c r="E35" i="5" s="1"/>
  <c r="I35" i="5" s="1"/>
  <c r="B36" i="5"/>
  <c r="E36" i="5" s="1"/>
  <c r="B37" i="5"/>
  <c r="E37" i="5" s="1"/>
  <c r="B38" i="5"/>
  <c r="E38" i="5" s="1"/>
  <c r="I38" i="5" s="1"/>
  <c r="B39" i="5"/>
  <c r="E39" i="5" s="1"/>
  <c r="I39" i="5" s="1"/>
  <c r="B40" i="5"/>
  <c r="E40" i="5" s="1"/>
  <c r="I40" i="5" s="1"/>
  <c r="B41" i="5"/>
  <c r="E41" i="5" s="1"/>
  <c r="B42" i="5"/>
  <c r="E42" i="5" s="1"/>
  <c r="B43" i="5"/>
  <c r="E43" i="5" s="1"/>
  <c r="B44" i="5"/>
  <c r="E44" i="5" s="1"/>
  <c r="B45" i="5"/>
  <c r="E45" i="5" s="1"/>
  <c r="A6" i="5"/>
  <c r="D6" i="5" s="1"/>
  <c r="A7" i="5"/>
  <c r="D7" i="5" s="1"/>
  <c r="A8" i="5"/>
  <c r="D8" i="5" s="1"/>
  <c r="A9" i="5"/>
  <c r="D9" i="5" s="1"/>
  <c r="A10" i="5"/>
  <c r="D10" i="5" s="1"/>
  <c r="A11" i="5"/>
  <c r="D11" i="5" s="1"/>
  <c r="H11" i="5" s="1"/>
  <c r="A12" i="5"/>
  <c r="D12" i="5" s="1"/>
  <c r="A13" i="5"/>
  <c r="D13" i="5" s="1"/>
  <c r="A14" i="5"/>
  <c r="D14" i="5" s="1"/>
  <c r="A15" i="5"/>
  <c r="D15" i="5" s="1"/>
  <c r="A16" i="5"/>
  <c r="D16" i="5" s="1"/>
  <c r="A17" i="5"/>
  <c r="D17" i="5" s="1"/>
  <c r="H17" i="5" s="1"/>
  <c r="A18" i="5"/>
  <c r="D18" i="5" s="1"/>
  <c r="A19" i="5"/>
  <c r="D19" i="5" s="1"/>
  <c r="H19" i="5" s="1"/>
  <c r="A20" i="5"/>
  <c r="D20" i="5" s="1"/>
  <c r="A21" i="5"/>
  <c r="D21" i="5" s="1"/>
  <c r="A22" i="5"/>
  <c r="D22" i="5" s="1"/>
  <c r="A23" i="5"/>
  <c r="D23" i="5" s="1"/>
  <c r="A24" i="5"/>
  <c r="D24" i="5" s="1"/>
  <c r="A25" i="5"/>
  <c r="D25" i="5" s="1"/>
  <c r="H25" i="5" s="1"/>
  <c r="A26" i="5"/>
  <c r="D26" i="5" s="1"/>
  <c r="A27" i="5"/>
  <c r="D27" i="5" s="1"/>
  <c r="H27" i="5" s="1"/>
  <c r="A28" i="5"/>
  <c r="D28" i="5" s="1"/>
  <c r="A29" i="5"/>
  <c r="D29" i="5" s="1"/>
  <c r="A30" i="5"/>
  <c r="D30" i="5" s="1"/>
  <c r="A31" i="5"/>
  <c r="D31" i="5" s="1"/>
  <c r="A32" i="5"/>
  <c r="D32" i="5" s="1"/>
  <c r="A33" i="5"/>
  <c r="D33" i="5" s="1"/>
  <c r="A34" i="5"/>
  <c r="D34" i="5" s="1"/>
  <c r="A35" i="5"/>
  <c r="D35" i="5" s="1"/>
  <c r="A36" i="5"/>
  <c r="D36" i="5" s="1"/>
  <c r="A37" i="5"/>
  <c r="D37" i="5" s="1"/>
  <c r="A38" i="5"/>
  <c r="D38" i="5" s="1"/>
  <c r="A39" i="5"/>
  <c r="D39" i="5" s="1"/>
  <c r="A40" i="5"/>
  <c r="D40" i="5" s="1"/>
  <c r="A41" i="5"/>
  <c r="D41" i="5" s="1"/>
  <c r="A42" i="5"/>
  <c r="D42" i="5" s="1"/>
  <c r="A43" i="5"/>
  <c r="D43" i="5" s="1"/>
  <c r="A44" i="5"/>
  <c r="D44" i="5" s="1"/>
  <c r="A45" i="5"/>
  <c r="D45" i="5" s="1"/>
  <c r="E22" i="5"/>
  <c r="C4" i="5"/>
  <c r="A6" i="4"/>
  <c r="A7" i="4"/>
  <c r="D7" i="4" s="1"/>
  <c r="A8" i="4"/>
  <c r="A9" i="4"/>
  <c r="D9" i="4" s="1"/>
  <c r="A10" i="4"/>
  <c r="D10" i="4" s="1"/>
  <c r="A11" i="4"/>
  <c r="D11" i="4" s="1"/>
  <c r="A12" i="4"/>
  <c r="D12" i="4" s="1"/>
  <c r="A13" i="4"/>
  <c r="D13" i="4" s="1"/>
  <c r="A14" i="4"/>
  <c r="D14" i="4" s="1"/>
  <c r="A15" i="4"/>
  <c r="D15" i="4" s="1"/>
  <c r="A16" i="4"/>
  <c r="D16" i="4" s="1"/>
  <c r="A17" i="4"/>
  <c r="D17" i="4" s="1"/>
  <c r="A18" i="4"/>
  <c r="D18" i="4" s="1"/>
  <c r="A19" i="4"/>
  <c r="D19" i="4" s="1"/>
  <c r="A20" i="4"/>
  <c r="D20" i="4" s="1"/>
  <c r="A21" i="4"/>
  <c r="D21" i="4" s="1"/>
  <c r="A22" i="4"/>
  <c r="D22" i="4" s="1"/>
  <c r="A23" i="4"/>
  <c r="D23" i="4" s="1"/>
  <c r="A24" i="4"/>
  <c r="D24" i="4" s="1"/>
  <c r="A25" i="4"/>
  <c r="D25" i="4" s="1"/>
  <c r="A26" i="4"/>
  <c r="D26" i="4" s="1"/>
  <c r="A27" i="4"/>
  <c r="D27" i="4" s="1"/>
  <c r="A28" i="4"/>
  <c r="D28" i="4" s="1"/>
  <c r="A29" i="4"/>
  <c r="D29" i="4" s="1"/>
  <c r="A30" i="4"/>
  <c r="D30" i="4" s="1"/>
  <c r="A31" i="4"/>
  <c r="D31" i="4" s="1"/>
  <c r="A32" i="4"/>
  <c r="D32" i="4" s="1"/>
  <c r="A33" i="4"/>
  <c r="D33" i="4" s="1"/>
  <c r="A34" i="4"/>
  <c r="D34" i="4" s="1"/>
  <c r="A35" i="4"/>
  <c r="D35" i="4" s="1"/>
  <c r="A36" i="4"/>
  <c r="D36" i="4" s="1"/>
  <c r="A37" i="4"/>
  <c r="D37" i="4" s="1"/>
  <c r="A38" i="4"/>
  <c r="D38" i="4" s="1"/>
  <c r="A39" i="4"/>
  <c r="D39" i="4" s="1"/>
  <c r="A40" i="4"/>
  <c r="D40" i="4" s="1"/>
  <c r="A41" i="4"/>
  <c r="D41" i="4" s="1"/>
  <c r="A42" i="4"/>
  <c r="D42" i="4" s="1"/>
  <c r="A43" i="4"/>
  <c r="D43" i="4" s="1"/>
  <c r="A44" i="4"/>
  <c r="D44" i="4" s="1"/>
  <c r="A45" i="4"/>
  <c r="D45" i="4" s="1"/>
  <c r="B45" i="4"/>
  <c r="E45" i="4" s="1"/>
  <c r="I45" i="4" s="1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C4" i="4"/>
  <c r="C4" i="3"/>
  <c r="A6" i="3"/>
  <c r="B6" i="3"/>
  <c r="A7" i="3"/>
  <c r="D7" i="3" s="1"/>
  <c r="B7" i="3"/>
  <c r="A8" i="3"/>
  <c r="B8" i="3"/>
  <c r="A9" i="3"/>
  <c r="D9" i="3" s="1"/>
  <c r="B9" i="3"/>
  <c r="A10" i="3"/>
  <c r="B10" i="3"/>
  <c r="A11" i="3"/>
  <c r="D11" i="3" s="1"/>
  <c r="B11" i="3"/>
  <c r="A12" i="3"/>
  <c r="D12" i="3" s="1"/>
  <c r="B12" i="3"/>
  <c r="A13" i="3"/>
  <c r="D13" i="3" s="1"/>
  <c r="B13" i="3"/>
  <c r="A14" i="3"/>
  <c r="D14" i="3" s="1"/>
  <c r="B14" i="3"/>
  <c r="A15" i="3"/>
  <c r="D15" i="3" s="1"/>
  <c r="B15" i="3"/>
  <c r="A16" i="3"/>
  <c r="D16" i="3" s="1"/>
  <c r="B16" i="3"/>
  <c r="A17" i="3"/>
  <c r="D17" i="3" s="1"/>
  <c r="B17" i="3"/>
  <c r="A18" i="3"/>
  <c r="B18" i="3"/>
  <c r="A19" i="3"/>
  <c r="D19" i="3" s="1"/>
  <c r="B19" i="3"/>
  <c r="A20" i="3"/>
  <c r="D20" i="3" s="1"/>
  <c r="B20" i="3"/>
  <c r="A21" i="3"/>
  <c r="D21" i="3" s="1"/>
  <c r="B21" i="3"/>
  <c r="A22" i="3"/>
  <c r="D22" i="3" s="1"/>
  <c r="B22" i="3"/>
  <c r="A23" i="3"/>
  <c r="D23" i="3" s="1"/>
  <c r="B23" i="3"/>
  <c r="A24" i="3"/>
  <c r="D24" i="3" s="1"/>
  <c r="B24" i="3"/>
  <c r="A25" i="3"/>
  <c r="D25" i="3" s="1"/>
  <c r="B25" i="3"/>
  <c r="A26" i="3"/>
  <c r="B26" i="3"/>
  <c r="A27" i="3"/>
  <c r="D27" i="3" s="1"/>
  <c r="B27" i="3"/>
  <c r="A28" i="3"/>
  <c r="D28" i="3" s="1"/>
  <c r="B28" i="3"/>
  <c r="A29" i="3"/>
  <c r="D29" i="3" s="1"/>
  <c r="B29" i="3"/>
  <c r="A30" i="3"/>
  <c r="D30" i="3" s="1"/>
  <c r="B30" i="3"/>
  <c r="A31" i="3"/>
  <c r="D31" i="3" s="1"/>
  <c r="B31" i="3"/>
  <c r="A32" i="3"/>
  <c r="D32" i="3" s="1"/>
  <c r="B32" i="3"/>
  <c r="A33" i="3"/>
  <c r="D33" i="3" s="1"/>
  <c r="B33" i="3"/>
  <c r="A34" i="3"/>
  <c r="B34" i="3"/>
  <c r="A35" i="3"/>
  <c r="B35" i="3"/>
  <c r="A36" i="3"/>
  <c r="D36" i="3" s="1"/>
  <c r="B36" i="3"/>
  <c r="A37" i="3"/>
  <c r="D37" i="3" s="1"/>
  <c r="B37" i="3"/>
  <c r="A38" i="3"/>
  <c r="B38" i="3"/>
  <c r="A39" i="3"/>
  <c r="B39" i="3"/>
  <c r="A40" i="3"/>
  <c r="D40" i="3" s="1"/>
  <c r="B40" i="3"/>
  <c r="A41" i="3"/>
  <c r="D41" i="3" s="1"/>
  <c r="B41" i="3"/>
  <c r="A42" i="3"/>
  <c r="D42" i="3" s="1"/>
  <c r="B42" i="3"/>
  <c r="A43" i="3"/>
  <c r="D43" i="3" s="1"/>
  <c r="B43" i="3"/>
  <c r="A44" i="3"/>
  <c r="D44" i="3" s="1"/>
  <c r="B44" i="3"/>
  <c r="A45" i="3"/>
  <c r="D45" i="3" s="1"/>
  <c r="B45" i="3"/>
  <c r="E45" i="3" s="1"/>
  <c r="I45" i="3" s="1"/>
  <c r="D6" i="2"/>
  <c r="D7" i="2"/>
  <c r="D8" i="2"/>
  <c r="D9" i="2"/>
  <c r="D10" i="2"/>
  <c r="D11" i="2"/>
  <c r="D12" i="2"/>
  <c r="D13" i="2"/>
  <c r="D14" i="2"/>
  <c r="H14" i="2" s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C54" i="9" l="1"/>
  <c r="C52" i="9" s="1"/>
  <c r="C56" i="9"/>
  <c r="I11" i="1" s="1"/>
  <c r="C56" i="8"/>
  <c r="E23" i="3"/>
  <c r="I23" i="3" s="1"/>
  <c r="K23" i="3"/>
  <c r="E25" i="4"/>
  <c r="K25" i="4"/>
  <c r="E41" i="4"/>
  <c r="G41" i="4" s="1"/>
  <c r="K41" i="4"/>
  <c r="E42" i="3"/>
  <c r="I42" i="3" s="1"/>
  <c r="K42" i="3"/>
  <c r="E38" i="3"/>
  <c r="I38" i="3" s="1"/>
  <c r="K38" i="3"/>
  <c r="E34" i="3"/>
  <c r="K34" i="3"/>
  <c r="E30" i="3"/>
  <c r="I30" i="3" s="1"/>
  <c r="K30" i="3"/>
  <c r="E26" i="3"/>
  <c r="I26" i="3" s="1"/>
  <c r="K26" i="3"/>
  <c r="E22" i="3"/>
  <c r="I22" i="3" s="1"/>
  <c r="K22" i="3"/>
  <c r="E18" i="3"/>
  <c r="K18" i="3"/>
  <c r="E18" i="4"/>
  <c r="I18" i="4" s="1"/>
  <c r="K18" i="4"/>
  <c r="E26" i="4"/>
  <c r="I26" i="4" s="1"/>
  <c r="K26" i="4"/>
  <c r="E34" i="4"/>
  <c r="I34" i="4" s="1"/>
  <c r="K34" i="4"/>
  <c r="E42" i="4"/>
  <c r="K42" i="4"/>
  <c r="E19" i="3"/>
  <c r="I19" i="3" s="1"/>
  <c r="K19" i="3"/>
  <c r="E17" i="4"/>
  <c r="I17" i="4" s="1"/>
  <c r="K17" i="4"/>
  <c r="E33" i="4"/>
  <c r="I33" i="4" s="1"/>
  <c r="K33" i="4"/>
  <c r="E19" i="4"/>
  <c r="I19" i="4" s="1"/>
  <c r="K19" i="4"/>
  <c r="E27" i="4"/>
  <c r="I27" i="4" s="1"/>
  <c r="K27" i="4"/>
  <c r="E35" i="4"/>
  <c r="I35" i="4" s="1"/>
  <c r="K35" i="4"/>
  <c r="E43" i="4"/>
  <c r="I43" i="4" s="1"/>
  <c r="K43" i="4"/>
  <c r="E35" i="3"/>
  <c r="K35" i="3"/>
  <c r="E24" i="4"/>
  <c r="I24" i="4" s="1"/>
  <c r="K24" i="4"/>
  <c r="E41" i="3"/>
  <c r="I41" i="3" s="1"/>
  <c r="K41" i="3"/>
  <c r="E37" i="3"/>
  <c r="I37" i="3" s="1"/>
  <c r="K37" i="3"/>
  <c r="E33" i="3"/>
  <c r="I33" i="3" s="1"/>
  <c r="K33" i="3"/>
  <c r="E29" i="3"/>
  <c r="I29" i="3" s="1"/>
  <c r="K29" i="3"/>
  <c r="E25" i="3"/>
  <c r="I25" i="3" s="1"/>
  <c r="K25" i="3"/>
  <c r="E21" i="3"/>
  <c r="I21" i="3" s="1"/>
  <c r="K21" i="3"/>
  <c r="E17" i="3"/>
  <c r="I17" i="3" s="1"/>
  <c r="K17" i="3"/>
  <c r="E20" i="4"/>
  <c r="I20" i="4" s="1"/>
  <c r="K20" i="4"/>
  <c r="E28" i="4"/>
  <c r="I28" i="4" s="1"/>
  <c r="K28" i="4"/>
  <c r="E36" i="4"/>
  <c r="I36" i="4" s="1"/>
  <c r="K36" i="4"/>
  <c r="E44" i="4"/>
  <c r="K44" i="4"/>
  <c r="E27" i="3"/>
  <c r="I27" i="3" s="1"/>
  <c r="K27" i="3"/>
  <c r="E40" i="4"/>
  <c r="I40" i="4" s="1"/>
  <c r="K40" i="4"/>
  <c r="E21" i="4"/>
  <c r="I21" i="4" s="1"/>
  <c r="K21" i="4"/>
  <c r="E29" i="4"/>
  <c r="I29" i="4" s="1"/>
  <c r="K29" i="4"/>
  <c r="E37" i="4"/>
  <c r="I37" i="4" s="1"/>
  <c r="K37" i="4"/>
  <c r="E39" i="3"/>
  <c r="I39" i="3" s="1"/>
  <c r="K39" i="3"/>
  <c r="E32" i="4"/>
  <c r="I32" i="4" s="1"/>
  <c r="K32" i="4"/>
  <c r="E36" i="3"/>
  <c r="I36" i="3" s="1"/>
  <c r="K36" i="3"/>
  <c r="E24" i="3"/>
  <c r="I24" i="3" s="1"/>
  <c r="K24" i="3"/>
  <c r="E30" i="4"/>
  <c r="I30" i="4" s="1"/>
  <c r="K30" i="4"/>
  <c r="E38" i="4"/>
  <c r="I38" i="4" s="1"/>
  <c r="K38" i="4"/>
  <c r="E43" i="3"/>
  <c r="I43" i="3" s="1"/>
  <c r="K43" i="3"/>
  <c r="E31" i="3"/>
  <c r="I31" i="3" s="1"/>
  <c r="K31" i="3"/>
  <c r="E16" i="4"/>
  <c r="I16" i="4" s="1"/>
  <c r="K16" i="4"/>
  <c r="E44" i="3"/>
  <c r="I44" i="3" s="1"/>
  <c r="K44" i="3"/>
  <c r="E40" i="3"/>
  <c r="I40" i="3" s="1"/>
  <c r="K40" i="3"/>
  <c r="E32" i="3"/>
  <c r="I32" i="3" s="1"/>
  <c r="K32" i="3"/>
  <c r="E28" i="3"/>
  <c r="I28" i="3" s="1"/>
  <c r="K28" i="3"/>
  <c r="E20" i="3"/>
  <c r="I20" i="3" s="1"/>
  <c r="K20" i="3"/>
  <c r="E16" i="3"/>
  <c r="I16" i="3" s="1"/>
  <c r="K16" i="3"/>
  <c r="E22" i="4"/>
  <c r="G22" i="4" s="1"/>
  <c r="K22" i="4"/>
  <c r="E23" i="4"/>
  <c r="I23" i="4" s="1"/>
  <c r="K23" i="4"/>
  <c r="E31" i="4"/>
  <c r="I31" i="4" s="1"/>
  <c r="K31" i="4"/>
  <c r="E39" i="4"/>
  <c r="I39" i="4" s="1"/>
  <c r="K39" i="4"/>
  <c r="E12" i="5"/>
  <c r="G12" i="5" s="1"/>
  <c r="K12" i="5"/>
  <c r="E11" i="5"/>
  <c r="G11" i="5" s="1"/>
  <c r="K11" i="5"/>
  <c r="E10" i="5"/>
  <c r="I10" i="5" s="1"/>
  <c r="K10" i="5"/>
  <c r="I4" i="7"/>
  <c r="D59" i="7" s="1"/>
  <c r="E13" i="5"/>
  <c r="I13" i="5" s="1"/>
  <c r="K13" i="5"/>
  <c r="E63" i="10"/>
  <c r="E14" i="5"/>
  <c r="G14" i="5" s="1"/>
  <c r="K14" i="5"/>
  <c r="E15" i="5"/>
  <c r="I15" i="5" s="1"/>
  <c r="K15" i="5"/>
  <c r="L8" i="10"/>
  <c r="M8" i="10" s="1"/>
  <c r="L15" i="10"/>
  <c r="M15" i="10" s="1"/>
  <c r="L7" i="10"/>
  <c r="M7" i="10" s="1"/>
  <c r="L14" i="10"/>
  <c r="M14" i="10" s="1"/>
  <c r="L6" i="10"/>
  <c r="L13" i="10"/>
  <c r="M13" i="10" s="1"/>
  <c r="L12" i="10"/>
  <c r="M12" i="10" s="1"/>
  <c r="L9" i="10"/>
  <c r="M9" i="10" s="1"/>
  <c r="L11" i="10"/>
  <c r="M11" i="10" s="1"/>
  <c r="L10" i="10"/>
  <c r="M10" i="10" s="1"/>
  <c r="E15" i="4"/>
  <c r="I15" i="4" s="1"/>
  <c r="K15" i="4"/>
  <c r="E15" i="3"/>
  <c r="I15" i="3" s="1"/>
  <c r="K15" i="3"/>
  <c r="E14" i="4"/>
  <c r="I14" i="4" s="1"/>
  <c r="K14" i="4"/>
  <c r="E14" i="3"/>
  <c r="I14" i="3" s="1"/>
  <c r="K14" i="3"/>
  <c r="E13" i="3"/>
  <c r="I13" i="3" s="1"/>
  <c r="K13" i="3"/>
  <c r="E13" i="4"/>
  <c r="I13" i="4" s="1"/>
  <c r="K13" i="4"/>
  <c r="E12" i="4"/>
  <c r="I12" i="4" s="1"/>
  <c r="K12" i="4"/>
  <c r="E12" i="3"/>
  <c r="I12" i="3" s="1"/>
  <c r="K12" i="3"/>
  <c r="E11" i="3"/>
  <c r="I11" i="3" s="1"/>
  <c r="K11" i="3"/>
  <c r="E11" i="4"/>
  <c r="I11" i="4" s="1"/>
  <c r="K11" i="4"/>
  <c r="C54" i="8"/>
  <c r="C52" i="8" s="1"/>
  <c r="E10" i="3"/>
  <c r="I10" i="3" s="1"/>
  <c r="K10" i="3"/>
  <c r="E10" i="4"/>
  <c r="I10" i="4" s="1"/>
  <c r="K10" i="4"/>
  <c r="B64" i="10"/>
  <c r="E61" i="10"/>
  <c r="E9" i="4"/>
  <c r="I9" i="4" s="1"/>
  <c r="K9" i="4"/>
  <c r="E9" i="3"/>
  <c r="I9" i="3" s="1"/>
  <c r="K9" i="3"/>
  <c r="E8" i="4"/>
  <c r="I8" i="4" s="1"/>
  <c r="K8" i="4"/>
  <c r="E8" i="3"/>
  <c r="I8" i="3" s="1"/>
  <c r="K8" i="3"/>
  <c r="E7" i="4"/>
  <c r="I7" i="4" s="1"/>
  <c r="K7" i="4"/>
  <c r="E7" i="3"/>
  <c r="I7" i="3" s="1"/>
  <c r="K7" i="3"/>
  <c r="E6" i="4"/>
  <c r="I6" i="4" s="1"/>
  <c r="K6" i="4"/>
  <c r="E6" i="3"/>
  <c r="I6" i="3" s="1"/>
  <c r="K6" i="3"/>
  <c r="I10" i="1"/>
  <c r="H4" i="6"/>
  <c r="D59" i="6" s="1"/>
  <c r="D8" i="3"/>
  <c r="D8" i="4"/>
  <c r="F37" i="10"/>
  <c r="F6" i="10"/>
  <c r="D38" i="3"/>
  <c r="H38" i="3" s="1"/>
  <c r="D34" i="3"/>
  <c r="H34" i="3" s="1"/>
  <c r="D26" i="3"/>
  <c r="H26" i="3" s="1"/>
  <c r="D18" i="3"/>
  <c r="G18" i="3" s="1"/>
  <c r="D10" i="3"/>
  <c r="H10" i="3" s="1"/>
  <c r="G4" i="6"/>
  <c r="D58" i="6" s="1"/>
  <c r="D39" i="3"/>
  <c r="H39" i="3" s="1"/>
  <c r="D35" i="3"/>
  <c r="H35" i="3" s="1"/>
  <c r="D6" i="3"/>
  <c r="H6" i="3" s="1"/>
  <c r="D6" i="4"/>
  <c r="F44" i="10"/>
  <c r="F26" i="10"/>
  <c r="F10" i="10"/>
  <c r="F43" i="10"/>
  <c r="F45" i="10"/>
  <c r="F24" i="10"/>
  <c r="F40" i="10"/>
  <c r="F17" i="10"/>
  <c r="F7" i="10"/>
  <c r="F28" i="10"/>
  <c r="F11" i="10"/>
  <c r="F13" i="10"/>
  <c r="F31" i="10"/>
  <c r="F27" i="10"/>
  <c r="F8" i="10"/>
  <c r="F42" i="10"/>
  <c r="F29" i="10"/>
  <c r="F33" i="10"/>
  <c r="F12" i="10"/>
  <c r="F22" i="10"/>
  <c r="F32" i="10"/>
  <c r="F15" i="10"/>
  <c r="F19" i="10"/>
  <c r="F36" i="10"/>
  <c r="F23" i="10"/>
  <c r="F9" i="10"/>
  <c r="F18" i="10"/>
  <c r="F35" i="10"/>
  <c r="F30" i="10"/>
  <c r="F39" i="10"/>
  <c r="F25" i="10"/>
  <c r="F34" i="10"/>
  <c r="F38" i="10"/>
  <c r="F21" i="10"/>
  <c r="F16" i="10"/>
  <c r="F41" i="10"/>
  <c r="F14" i="10"/>
  <c r="F20" i="10"/>
  <c r="H35" i="4"/>
  <c r="H19" i="4"/>
  <c r="H44" i="4"/>
  <c r="H36" i="4"/>
  <c r="H42" i="4"/>
  <c r="H26" i="4"/>
  <c r="H18" i="4"/>
  <c r="H33" i="4"/>
  <c r="H25" i="4"/>
  <c r="H32" i="4"/>
  <c r="H24" i="4"/>
  <c r="H31" i="4"/>
  <c r="H23" i="4"/>
  <c r="H43" i="4"/>
  <c r="H30" i="4"/>
  <c r="H27" i="4"/>
  <c r="H45" i="4"/>
  <c r="G29" i="4"/>
  <c r="G4" i="7"/>
  <c r="C54" i="7" s="1"/>
  <c r="H15" i="4"/>
  <c r="H14" i="4"/>
  <c r="H11" i="4"/>
  <c r="G29" i="3"/>
  <c r="G39" i="4"/>
  <c r="G10" i="4"/>
  <c r="E7" i="5"/>
  <c r="I7" i="5" s="1"/>
  <c r="E9" i="5"/>
  <c r="G9" i="5" s="1"/>
  <c r="E8" i="5"/>
  <c r="G8" i="5" s="1"/>
  <c r="E6" i="5"/>
  <c r="I6" i="5" s="1"/>
  <c r="H33" i="5"/>
  <c r="H30" i="5"/>
  <c r="H22" i="5"/>
  <c r="H14" i="5"/>
  <c r="H37" i="5"/>
  <c r="H36" i="5"/>
  <c r="I41" i="5"/>
  <c r="I21" i="5"/>
  <c r="I45" i="5"/>
  <c r="I18" i="5"/>
  <c r="I42" i="5"/>
  <c r="I24" i="5"/>
  <c r="I33" i="5"/>
  <c r="I25" i="5"/>
  <c r="I17" i="5"/>
  <c r="I23" i="5"/>
  <c r="I32" i="5"/>
  <c r="I43" i="5"/>
  <c r="I44" i="5"/>
  <c r="H34" i="4"/>
  <c r="G17" i="3"/>
  <c r="H9" i="4"/>
  <c r="G20" i="5"/>
  <c r="G28" i="5"/>
  <c r="G39" i="5"/>
  <c r="H39" i="5"/>
  <c r="G38" i="5"/>
  <c r="H38" i="5"/>
  <c r="G33" i="3"/>
  <c r="G40" i="3"/>
  <c r="H42" i="5"/>
  <c r="G42" i="5"/>
  <c r="H23" i="5"/>
  <c r="G23" i="5"/>
  <c r="H6" i="5"/>
  <c r="D4" i="5"/>
  <c r="H21" i="5"/>
  <c r="G21" i="5"/>
  <c r="H26" i="5"/>
  <c r="G26" i="5"/>
  <c r="H40" i="5"/>
  <c r="G40" i="5"/>
  <c r="H43" i="5"/>
  <c r="G43" i="5"/>
  <c r="H18" i="5"/>
  <c r="G18" i="5"/>
  <c r="H9" i="5"/>
  <c r="H16" i="5"/>
  <c r="G16" i="5"/>
  <c r="H31" i="5"/>
  <c r="G31" i="5"/>
  <c r="I36" i="5"/>
  <c r="G36" i="5"/>
  <c r="I19" i="5"/>
  <c r="G19" i="5"/>
  <c r="H29" i="5"/>
  <c r="G29" i="5"/>
  <c r="H34" i="5"/>
  <c r="G34" i="5"/>
  <c r="H44" i="5"/>
  <c r="G44" i="5"/>
  <c r="H8" i="5"/>
  <c r="H7" i="5"/>
  <c r="H24" i="5"/>
  <c r="G24" i="5"/>
  <c r="H13" i="5"/>
  <c r="I30" i="5"/>
  <c r="G30" i="5"/>
  <c r="H10" i="5"/>
  <c r="I22" i="5"/>
  <c r="G22" i="5"/>
  <c r="I27" i="5"/>
  <c r="G27" i="5"/>
  <c r="G37" i="5"/>
  <c r="I37" i="5"/>
  <c r="H41" i="5"/>
  <c r="G41" i="5"/>
  <c r="H45" i="5"/>
  <c r="G45" i="5"/>
  <c r="H15" i="5"/>
  <c r="H32" i="5"/>
  <c r="G32" i="5"/>
  <c r="H35" i="5"/>
  <c r="G35" i="5"/>
  <c r="G17" i="5"/>
  <c r="G25" i="5"/>
  <c r="G33" i="5"/>
  <c r="H12" i="5"/>
  <c r="H20" i="5"/>
  <c r="H28" i="5"/>
  <c r="H7" i="4"/>
  <c r="H10" i="4"/>
  <c r="H21" i="4"/>
  <c r="H13" i="4"/>
  <c r="I42" i="4"/>
  <c r="I44" i="4"/>
  <c r="I25" i="4"/>
  <c r="G25" i="4"/>
  <c r="H12" i="4"/>
  <c r="G19" i="4"/>
  <c r="H20" i="4"/>
  <c r="G27" i="4"/>
  <c r="H28" i="4"/>
  <c r="H38" i="4"/>
  <c r="H39" i="4"/>
  <c r="G31" i="4"/>
  <c r="G45" i="4"/>
  <c r="H27" i="3"/>
  <c r="H12" i="3"/>
  <c r="H36" i="3"/>
  <c r="G36" i="3"/>
  <c r="H19" i="3"/>
  <c r="H14" i="3"/>
  <c r="G43" i="3"/>
  <c r="H43" i="3"/>
  <c r="H15" i="3"/>
  <c r="H22" i="3"/>
  <c r="H42" i="3"/>
  <c r="G45" i="3"/>
  <c r="H45" i="3"/>
  <c r="H41" i="3"/>
  <c r="H31" i="3"/>
  <c r="H28" i="3"/>
  <c r="G16" i="3"/>
  <c r="H11" i="3"/>
  <c r="H37" i="3"/>
  <c r="G37" i="3"/>
  <c r="H44" i="3"/>
  <c r="H23" i="3"/>
  <c r="H20" i="3"/>
  <c r="H30" i="3"/>
  <c r="H40" i="3"/>
  <c r="H29" i="3"/>
  <c r="H21" i="3"/>
  <c r="H13" i="3"/>
  <c r="H32" i="3"/>
  <c r="H24" i="3"/>
  <c r="H16" i="3"/>
  <c r="H9" i="3"/>
  <c r="H7" i="3"/>
  <c r="I35" i="3"/>
  <c r="I34" i="3"/>
  <c r="H33" i="3"/>
  <c r="H25" i="3"/>
  <c r="I18" i="3"/>
  <c r="H17" i="3"/>
  <c r="C4" i="2"/>
  <c r="A6" i="2"/>
  <c r="B6" i="2"/>
  <c r="K6" i="2" s="1"/>
  <c r="A7" i="2"/>
  <c r="B7" i="2"/>
  <c r="K7" i="2" s="1"/>
  <c r="A8" i="2"/>
  <c r="B8" i="2"/>
  <c r="K8" i="2" s="1"/>
  <c r="A9" i="2"/>
  <c r="B9" i="2"/>
  <c r="K9" i="2" s="1"/>
  <c r="A10" i="2"/>
  <c r="B10" i="2"/>
  <c r="K10" i="2" s="1"/>
  <c r="A11" i="2"/>
  <c r="B11" i="2"/>
  <c r="K11" i="2" s="1"/>
  <c r="A12" i="2"/>
  <c r="B12" i="2"/>
  <c r="K12" i="2" s="1"/>
  <c r="A13" i="2"/>
  <c r="B13" i="2"/>
  <c r="K13" i="2" s="1"/>
  <c r="A14" i="2"/>
  <c r="B14" i="2"/>
  <c r="K14" i="2" s="1"/>
  <c r="A15" i="2"/>
  <c r="B15" i="2"/>
  <c r="K15" i="2" s="1"/>
  <c r="A16" i="2"/>
  <c r="B16" i="2"/>
  <c r="K16" i="2" s="1"/>
  <c r="A17" i="2"/>
  <c r="B17" i="2"/>
  <c r="K17" i="2" s="1"/>
  <c r="A18" i="2"/>
  <c r="B18" i="2"/>
  <c r="K18" i="2" s="1"/>
  <c r="A19" i="2"/>
  <c r="B19" i="2"/>
  <c r="K19" i="2" s="1"/>
  <c r="A20" i="2"/>
  <c r="B20" i="2"/>
  <c r="K20" i="2" s="1"/>
  <c r="A21" i="2"/>
  <c r="B21" i="2"/>
  <c r="K21" i="2" s="1"/>
  <c r="A22" i="2"/>
  <c r="B22" i="2"/>
  <c r="K22" i="2" s="1"/>
  <c r="A23" i="2"/>
  <c r="B23" i="2"/>
  <c r="K23" i="2" s="1"/>
  <c r="A24" i="2"/>
  <c r="B24" i="2"/>
  <c r="K24" i="2" s="1"/>
  <c r="A25" i="2"/>
  <c r="B25" i="2"/>
  <c r="K25" i="2" s="1"/>
  <c r="A26" i="2"/>
  <c r="B26" i="2"/>
  <c r="K26" i="2" s="1"/>
  <c r="A27" i="2"/>
  <c r="B27" i="2"/>
  <c r="K27" i="2" s="1"/>
  <c r="A28" i="2"/>
  <c r="B28" i="2"/>
  <c r="K28" i="2" s="1"/>
  <c r="A29" i="2"/>
  <c r="B29" i="2"/>
  <c r="K29" i="2" s="1"/>
  <c r="A30" i="2"/>
  <c r="B30" i="2"/>
  <c r="K30" i="2" s="1"/>
  <c r="A31" i="2"/>
  <c r="B31" i="2"/>
  <c r="K31" i="2" s="1"/>
  <c r="A32" i="2"/>
  <c r="B32" i="2"/>
  <c r="K32" i="2" s="1"/>
  <c r="A33" i="2"/>
  <c r="B33" i="2"/>
  <c r="K33" i="2" s="1"/>
  <c r="A34" i="2"/>
  <c r="B34" i="2"/>
  <c r="K34" i="2" s="1"/>
  <c r="A35" i="2"/>
  <c r="B35" i="2"/>
  <c r="K35" i="2" s="1"/>
  <c r="A36" i="2"/>
  <c r="B36" i="2"/>
  <c r="K36" i="2" s="1"/>
  <c r="A37" i="2"/>
  <c r="B37" i="2"/>
  <c r="K37" i="2" s="1"/>
  <c r="A38" i="2"/>
  <c r="B38" i="2"/>
  <c r="K38" i="2" s="1"/>
  <c r="A39" i="2"/>
  <c r="B39" i="2"/>
  <c r="K39" i="2" s="1"/>
  <c r="A40" i="2"/>
  <c r="B40" i="2"/>
  <c r="K40" i="2" s="1"/>
  <c r="A41" i="2"/>
  <c r="B41" i="2"/>
  <c r="K41" i="2" s="1"/>
  <c r="A42" i="2"/>
  <c r="B42" i="2"/>
  <c r="K42" i="2" s="1"/>
  <c r="A43" i="2"/>
  <c r="B43" i="2"/>
  <c r="K43" i="2" s="1"/>
  <c r="A44" i="2"/>
  <c r="B44" i="2"/>
  <c r="K44" i="2" s="1"/>
  <c r="B45" i="2"/>
  <c r="L48" i="10" l="1"/>
  <c r="M6" i="10"/>
  <c r="M46" i="10" s="1"/>
  <c r="B64" i="9"/>
  <c r="L11" i="9"/>
  <c r="M11" i="9" s="1"/>
  <c r="F7" i="9"/>
  <c r="F38" i="9"/>
  <c r="F41" i="9"/>
  <c r="F19" i="9"/>
  <c r="F21" i="9"/>
  <c r="F40" i="9"/>
  <c r="L12" i="9"/>
  <c r="M12" i="9" s="1"/>
  <c r="F22" i="9"/>
  <c r="F37" i="9"/>
  <c r="F17" i="9"/>
  <c r="L8" i="9"/>
  <c r="M8" i="9" s="1"/>
  <c r="L9" i="9"/>
  <c r="M9" i="9" s="1"/>
  <c r="F39" i="9"/>
  <c r="F6" i="9"/>
  <c r="F31" i="9"/>
  <c r="F25" i="9"/>
  <c r="F27" i="9"/>
  <c r="L15" i="9"/>
  <c r="M15" i="9" s="1"/>
  <c r="L10" i="9"/>
  <c r="M10" i="9" s="1"/>
  <c r="F29" i="9"/>
  <c r="F34" i="9"/>
  <c r="F20" i="9"/>
  <c r="F24" i="9"/>
  <c r="F26" i="9"/>
  <c r="F10" i="9"/>
  <c r="F15" i="9"/>
  <c r="L7" i="9"/>
  <c r="M7" i="9" s="1"/>
  <c r="F13" i="9"/>
  <c r="F11" i="9"/>
  <c r="F33" i="9"/>
  <c r="F16" i="9"/>
  <c r="F12" i="9"/>
  <c r="F9" i="9"/>
  <c r="L14" i="9"/>
  <c r="M14" i="9" s="1"/>
  <c r="F43" i="9"/>
  <c r="F44" i="9"/>
  <c r="F23" i="9"/>
  <c r="F45" i="9"/>
  <c r="F8" i="9"/>
  <c r="F30" i="9"/>
  <c r="F28" i="9"/>
  <c r="L6" i="9"/>
  <c r="F18" i="9"/>
  <c r="F35" i="9"/>
  <c r="F14" i="9"/>
  <c r="F36" i="9"/>
  <c r="L13" i="9"/>
  <c r="M13" i="9" s="1"/>
  <c r="F42" i="9"/>
  <c r="F32" i="9"/>
  <c r="G43" i="4"/>
  <c r="G10" i="5"/>
  <c r="G21" i="3"/>
  <c r="G20" i="3"/>
  <c r="G22" i="3"/>
  <c r="G36" i="4"/>
  <c r="E63" i="9"/>
  <c r="G11" i="4"/>
  <c r="G23" i="3"/>
  <c r="G15" i="3"/>
  <c r="G34" i="4"/>
  <c r="E61" i="9"/>
  <c r="G21" i="4"/>
  <c r="G44" i="3"/>
  <c r="G38" i="4"/>
  <c r="G31" i="3"/>
  <c r="G20" i="4"/>
  <c r="G37" i="4"/>
  <c r="G27" i="3"/>
  <c r="I41" i="4"/>
  <c r="G32" i="3"/>
  <c r="G30" i="3"/>
  <c r="I22" i="4"/>
  <c r="G24" i="4"/>
  <c r="G19" i="3"/>
  <c r="G7" i="4"/>
  <c r="I12" i="5"/>
  <c r="G24" i="3"/>
  <c r="G18" i="4"/>
  <c r="G23" i="4"/>
  <c r="G40" i="4"/>
  <c r="G41" i="3"/>
  <c r="G15" i="5"/>
  <c r="I11" i="5"/>
  <c r="G13" i="3"/>
  <c r="G9" i="4"/>
  <c r="C56" i="6"/>
  <c r="L23" i="4"/>
  <c r="L30" i="4"/>
  <c r="L17" i="4"/>
  <c r="G26" i="4"/>
  <c r="G17" i="4"/>
  <c r="L22" i="4"/>
  <c r="L37" i="4"/>
  <c r="L20" i="4"/>
  <c r="L24" i="4"/>
  <c r="L27" i="4"/>
  <c r="L18" i="4"/>
  <c r="L41" i="4"/>
  <c r="L40" i="4"/>
  <c r="G28" i="3"/>
  <c r="G30" i="4"/>
  <c r="G25" i="3"/>
  <c r="L28" i="4"/>
  <c r="G42" i="3"/>
  <c r="L39" i="4"/>
  <c r="L29" i="4"/>
  <c r="L44" i="4"/>
  <c r="L19" i="4"/>
  <c r="L42" i="4"/>
  <c r="L25" i="4"/>
  <c r="L26" i="4"/>
  <c r="G39" i="3"/>
  <c r="L16" i="4"/>
  <c r="L35" i="4"/>
  <c r="G11" i="3"/>
  <c r="I14" i="5"/>
  <c r="G28" i="4"/>
  <c r="G16" i="4"/>
  <c r="L31" i="4"/>
  <c r="L38" i="4"/>
  <c r="L32" i="4"/>
  <c r="L21" i="4"/>
  <c r="L36" i="4"/>
  <c r="L43" i="4"/>
  <c r="L33" i="4"/>
  <c r="L34" i="4"/>
  <c r="G9" i="3"/>
  <c r="G26" i="3"/>
  <c r="G12" i="4"/>
  <c r="G14" i="4"/>
  <c r="G13" i="5"/>
  <c r="G8" i="4"/>
  <c r="G13" i="4"/>
  <c r="G7" i="3"/>
  <c r="G12" i="3"/>
  <c r="G14" i="3"/>
  <c r="F12" i="8"/>
  <c r="L8" i="8"/>
  <c r="M8" i="8" s="1"/>
  <c r="L15" i="8"/>
  <c r="M15" i="8" s="1"/>
  <c r="L7" i="8"/>
  <c r="M7" i="8" s="1"/>
  <c r="L14" i="8"/>
  <c r="M14" i="8" s="1"/>
  <c r="L6" i="8"/>
  <c r="L13" i="8"/>
  <c r="M13" i="8" s="1"/>
  <c r="L9" i="8"/>
  <c r="M9" i="8" s="1"/>
  <c r="L12" i="8"/>
  <c r="M12" i="8" s="1"/>
  <c r="L11" i="8"/>
  <c r="M11" i="8" s="1"/>
  <c r="L10" i="8"/>
  <c r="M10" i="8" s="1"/>
  <c r="B64" i="8"/>
  <c r="E61" i="8"/>
  <c r="E63" i="8"/>
  <c r="C54" i="6"/>
  <c r="C52" i="6" s="1"/>
  <c r="G8" i="3"/>
  <c r="E4" i="3"/>
  <c r="H8" i="3"/>
  <c r="E4" i="4"/>
  <c r="D58" i="7"/>
  <c r="C56" i="7" s="1"/>
  <c r="G34" i="3"/>
  <c r="G6" i="3"/>
  <c r="F29" i="8"/>
  <c r="F37" i="8"/>
  <c r="G38" i="3"/>
  <c r="D4" i="4"/>
  <c r="G35" i="3"/>
  <c r="H8" i="4"/>
  <c r="F14" i="8"/>
  <c r="F10" i="8"/>
  <c r="F28" i="8"/>
  <c r="F43" i="8"/>
  <c r="F44" i="8"/>
  <c r="F21" i="8"/>
  <c r="F38" i="8"/>
  <c r="F23" i="8"/>
  <c r="F8" i="8"/>
  <c r="F11" i="8"/>
  <c r="F39" i="8"/>
  <c r="F31" i="8"/>
  <c r="F17" i="8"/>
  <c r="F19" i="8"/>
  <c r="F6" i="8"/>
  <c r="F42" i="8"/>
  <c r="F33" i="8"/>
  <c r="F27" i="8"/>
  <c r="F22" i="8"/>
  <c r="F7" i="8"/>
  <c r="F9" i="8"/>
  <c r="F40" i="8"/>
  <c r="F36" i="8"/>
  <c r="F20" i="8"/>
  <c r="F30" i="8"/>
  <c r="F16" i="8"/>
  <c r="F26" i="8"/>
  <c r="F24" i="8"/>
  <c r="F13" i="8"/>
  <c r="F41" i="8"/>
  <c r="F32" i="8"/>
  <c r="F35" i="8"/>
  <c r="F15" i="8"/>
  <c r="F34" i="8"/>
  <c r="F18" i="8"/>
  <c r="F45" i="8"/>
  <c r="F25" i="8"/>
  <c r="I4" i="3"/>
  <c r="D4" i="3"/>
  <c r="H6" i="4"/>
  <c r="G6" i="4"/>
  <c r="G10" i="3"/>
  <c r="H18" i="3"/>
  <c r="I9" i="1"/>
  <c r="E4" i="5"/>
  <c r="G33" i="4"/>
  <c r="H29" i="4"/>
  <c r="H22" i="4"/>
  <c r="H40" i="4"/>
  <c r="H41" i="4"/>
  <c r="G32" i="4"/>
  <c r="G44" i="4"/>
  <c r="H37" i="4"/>
  <c r="H16" i="4"/>
  <c r="H17" i="4"/>
  <c r="G35" i="4"/>
  <c r="G42" i="4"/>
  <c r="G15" i="4"/>
  <c r="G7" i="5"/>
  <c r="G6" i="5"/>
  <c r="I9" i="5"/>
  <c r="I8" i="5"/>
  <c r="H4" i="5"/>
  <c r="H7" i="2"/>
  <c r="E45" i="2"/>
  <c r="I45" i="2" s="1"/>
  <c r="E44" i="2"/>
  <c r="I44" i="2" s="1"/>
  <c r="E43" i="2"/>
  <c r="I43" i="2" s="1"/>
  <c r="E42" i="2"/>
  <c r="I42" i="2" s="1"/>
  <c r="E41" i="2"/>
  <c r="I41" i="2" s="1"/>
  <c r="E40" i="2"/>
  <c r="I40" i="2" s="1"/>
  <c r="E39" i="2"/>
  <c r="I39" i="2" s="1"/>
  <c r="E38" i="2"/>
  <c r="I38" i="2" s="1"/>
  <c r="E37" i="2"/>
  <c r="I37" i="2" s="1"/>
  <c r="E36" i="2"/>
  <c r="I36" i="2" s="1"/>
  <c r="E35" i="2"/>
  <c r="I35" i="2" s="1"/>
  <c r="E34" i="2"/>
  <c r="I34" i="2" s="1"/>
  <c r="E33" i="2"/>
  <c r="I33" i="2" s="1"/>
  <c r="E32" i="2"/>
  <c r="I32" i="2" s="1"/>
  <c r="E31" i="2"/>
  <c r="I31" i="2" s="1"/>
  <c r="E30" i="2"/>
  <c r="I30" i="2" s="1"/>
  <c r="E29" i="2"/>
  <c r="I29" i="2" s="1"/>
  <c r="E28" i="2"/>
  <c r="I28" i="2" s="1"/>
  <c r="E27" i="2"/>
  <c r="I27" i="2" s="1"/>
  <c r="E26" i="2"/>
  <c r="I26" i="2" s="1"/>
  <c r="E25" i="2"/>
  <c r="I25" i="2" s="1"/>
  <c r="E24" i="2"/>
  <c r="I24" i="2" s="1"/>
  <c r="E23" i="2"/>
  <c r="I23" i="2" s="1"/>
  <c r="E22" i="2"/>
  <c r="I22" i="2" s="1"/>
  <c r="E21" i="2"/>
  <c r="I21" i="2" s="1"/>
  <c r="E20" i="2"/>
  <c r="I20" i="2" s="1"/>
  <c r="E19" i="2"/>
  <c r="I19" i="2" s="1"/>
  <c r="E18" i="2"/>
  <c r="I18" i="2" s="1"/>
  <c r="E17" i="2"/>
  <c r="E16" i="2"/>
  <c r="I16" i="2" s="1"/>
  <c r="E15" i="2"/>
  <c r="I15" i="2" s="1"/>
  <c r="E14" i="2"/>
  <c r="I14" i="2" s="1"/>
  <c r="E13" i="2"/>
  <c r="I13" i="2" s="1"/>
  <c r="E12" i="2"/>
  <c r="I12" i="2" s="1"/>
  <c r="E11" i="2"/>
  <c r="I11" i="2" s="1"/>
  <c r="E10" i="2"/>
  <c r="I10" i="2" s="1"/>
  <c r="E9" i="2"/>
  <c r="I9" i="2" s="1"/>
  <c r="E8" i="2"/>
  <c r="I8" i="2" s="1"/>
  <c r="E7" i="2"/>
  <c r="I7" i="2" s="1"/>
  <c r="E6" i="2"/>
  <c r="I6" i="2" s="1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8" i="2"/>
  <c r="H27" i="2"/>
  <c r="H26" i="2"/>
  <c r="H25" i="2"/>
  <c r="H24" i="2"/>
  <c r="H23" i="2"/>
  <c r="H21" i="2"/>
  <c r="H20" i="2"/>
  <c r="H19" i="2"/>
  <c r="H18" i="2"/>
  <c r="H17" i="2"/>
  <c r="H12" i="2"/>
  <c r="H11" i="2"/>
  <c r="H10" i="2"/>
  <c r="E64" i="10" l="1"/>
  <c r="E60" i="10" s="1"/>
  <c r="M6" i="9"/>
  <c r="M46" i="9" s="1"/>
  <c r="L48" i="9"/>
  <c r="L48" i="8"/>
  <c r="M6" i="8"/>
  <c r="M46" i="8" s="1"/>
  <c r="I4" i="4"/>
  <c r="L8" i="6"/>
  <c r="M8" i="6" s="1"/>
  <c r="L15" i="6"/>
  <c r="M15" i="6" s="1"/>
  <c r="L7" i="6"/>
  <c r="M7" i="6" s="1"/>
  <c r="L14" i="6"/>
  <c r="M14" i="6" s="1"/>
  <c r="L6" i="6"/>
  <c r="L13" i="6"/>
  <c r="M13" i="6" s="1"/>
  <c r="L9" i="6"/>
  <c r="M9" i="6" s="1"/>
  <c r="L12" i="6"/>
  <c r="M12" i="6" s="1"/>
  <c r="L11" i="6"/>
  <c r="M11" i="6" s="1"/>
  <c r="L10" i="6"/>
  <c r="M10" i="6" s="1"/>
  <c r="E63" i="6"/>
  <c r="B64" i="6"/>
  <c r="E61" i="6"/>
  <c r="C52" i="7"/>
  <c r="H4" i="3"/>
  <c r="D59" i="3" s="1"/>
  <c r="G4" i="3"/>
  <c r="D58" i="3" s="1"/>
  <c r="G4" i="4"/>
  <c r="D57" i="4" s="1"/>
  <c r="H4" i="4"/>
  <c r="G4" i="5"/>
  <c r="C54" i="5" s="1"/>
  <c r="C52" i="5" s="1"/>
  <c r="I7" i="1"/>
  <c r="I4" i="5"/>
  <c r="D59" i="5" s="1"/>
  <c r="I8" i="1"/>
  <c r="F45" i="6"/>
  <c r="F37" i="6"/>
  <c r="F29" i="6"/>
  <c r="F21" i="6"/>
  <c r="F13" i="6"/>
  <c r="F35" i="6"/>
  <c r="F19" i="6"/>
  <c r="F34" i="6"/>
  <c r="F18" i="6"/>
  <c r="F39" i="6"/>
  <c r="F7" i="6"/>
  <c r="F30" i="6"/>
  <c r="F14" i="6"/>
  <c r="F44" i="6"/>
  <c r="F36" i="6"/>
  <c r="F28" i="6"/>
  <c r="F20" i="6"/>
  <c r="F12" i="6"/>
  <c r="F43" i="6"/>
  <c r="F27" i="6"/>
  <c r="F11" i="6"/>
  <c r="F42" i="6"/>
  <c r="F26" i="6"/>
  <c r="F10" i="6"/>
  <c r="F15" i="6"/>
  <c r="F38" i="6"/>
  <c r="F6" i="6"/>
  <c r="F23" i="6"/>
  <c r="F41" i="6"/>
  <c r="F33" i="6"/>
  <c r="F25" i="6"/>
  <c r="F17" i="6"/>
  <c r="F9" i="6"/>
  <c r="F40" i="6"/>
  <c r="F32" i="6"/>
  <c r="F24" i="6"/>
  <c r="F16" i="6"/>
  <c r="F8" i="6"/>
  <c r="F31" i="6"/>
  <c r="F22" i="6"/>
  <c r="G22" i="2"/>
  <c r="G29" i="2"/>
  <c r="G16" i="2"/>
  <c r="G15" i="2"/>
  <c r="G14" i="2"/>
  <c r="G9" i="2"/>
  <c r="G13" i="2"/>
  <c r="G38" i="2"/>
  <c r="G21" i="2"/>
  <c r="G30" i="2"/>
  <c r="G6" i="2"/>
  <c r="H29" i="2"/>
  <c r="G11" i="2"/>
  <c r="G10" i="2"/>
  <c r="G37" i="2"/>
  <c r="H22" i="2"/>
  <c r="D4" i="2"/>
  <c r="G45" i="2"/>
  <c r="G18" i="2"/>
  <c r="H6" i="2"/>
  <c r="H13" i="2"/>
  <c r="G12" i="2"/>
  <c r="G23" i="2"/>
  <c r="G31" i="2"/>
  <c r="G39" i="2"/>
  <c r="H15" i="2"/>
  <c r="G24" i="2"/>
  <c r="G32" i="2"/>
  <c r="G40" i="2"/>
  <c r="H8" i="2"/>
  <c r="H16" i="2"/>
  <c r="G25" i="2"/>
  <c r="G33" i="2"/>
  <c r="G41" i="2"/>
  <c r="H9" i="2"/>
  <c r="G26" i="2"/>
  <c r="G34" i="2"/>
  <c r="G42" i="2"/>
  <c r="G17" i="2"/>
  <c r="G27" i="2"/>
  <c r="G35" i="2"/>
  <c r="G43" i="2"/>
  <c r="G28" i="2"/>
  <c r="G36" i="2"/>
  <c r="G44" i="2"/>
  <c r="G20" i="2"/>
  <c r="G19" i="2"/>
  <c r="I17" i="2"/>
  <c r="I4" i="2" s="1"/>
  <c r="G8" i="2"/>
  <c r="G7" i="2"/>
  <c r="E4" i="2"/>
  <c r="E64" i="9" l="1"/>
  <c r="E60" i="9" s="1"/>
  <c r="D58" i="4"/>
  <c r="E64" i="8"/>
  <c r="E61" i="7"/>
  <c r="L13" i="7"/>
  <c r="L48" i="6"/>
  <c r="M6" i="6"/>
  <c r="M46" i="6" s="1"/>
  <c r="C55" i="4"/>
  <c r="C56" i="3"/>
  <c r="E62" i="10"/>
  <c r="L15" i="7"/>
  <c r="M15" i="7" s="1"/>
  <c r="L7" i="7"/>
  <c r="M7" i="7" s="1"/>
  <c r="L10" i="7"/>
  <c r="M10" i="7" s="1"/>
  <c r="L14" i="7"/>
  <c r="M14" i="7" s="1"/>
  <c r="L6" i="7"/>
  <c r="M6" i="7" s="1"/>
  <c r="L12" i="7"/>
  <c r="M12" i="7" s="1"/>
  <c r="L11" i="7"/>
  <c r="M11" i="7" s="1"/>
  <c r="L8" i="7"/>
  <c r="M8" i="7" s="1"/>
  <c r="L9" i="7"/>
  <c r="M9" i="7" s="1"/>
  <c r="E61" i="5"/>
  <c r="L8" i="5"/>
  <c r="M8" i="5" s="1"/>
  <c r="L15" i="5"/>
  <c r="M15" i="5" s="1"/>
  <c r="L7" i="5"/>
  <c r="M7" i="5" s="1"/>
  <c r="L14" i="5"/>
  <c r="M14" i="5" s="1"/>
  <c r="L6" i="5"/>
  <c r="L13" i="5"/>
  <c r="M13" i="5" s="1"/>
  <c r="L12" i="5"/>
  <c r="M12" i="5" s="1"/>
  <c r="L9" i="5"/>
  <c r="M9" i="5" s="1"/>
  <c r="L11" i="5"/>
  <c r="M11" i="5" s="1"/>
  <c r="L10" i="5"/>
  <c r="M10" i="5" s="1"/>
  <c r="C54" i="3"/>
  <c r="C52" i="3" s="1"/>
  <c r="E63" i="7"/>
  <c r="C53" i="4"/>
  <c r="C51" i="4" s="1"/>
  <c r="D58" i="5"/>
  <c r="F32" i="7"/>
  <c r="F35" i="7"/>
  <c r="F43" i="7"/>
  <c r="F12" i="7"/>
  <c r="F17" i="7"/>
  <c r="F9" i="7"/>
  <c r="F36" i="7"/>
  <c r="F10" i="7"/>
  <c r="F8" i="7"/>
  <c r="F24" i="7"/>
  <c r="F31" i="7"/>
  <c r="F30" i="7"/>
  <c r="F33" i="7"/>
  <c r="F38" i="7"/>
  <c r="F41" i="7"/>
  <c r="F27" i="7"/>
  <c r="F45" i="7"/>
  <c r="F22" i="7"/>
  <c r="F19" i="7"/>
  <c r="F16" i="7"/>
  <c r="F7" i="7"/>
  <c r="F13" i="7"/>
  <c r="F28" i="7"/>
  <c r="F39" i="7"/>
  <c r="F15" i="7"/>
  <c r="F23" i="7"/>
  <c r="F37" i="7"/>
  <c r="F14" i="7"/>
  <c r="F20" i="7"/>
  <c r="F42" i="7"/>
  <c r="F25" i="7"/>
  <c r="F29" i="7"/>
  <c r="F40" i="7"/>
  <c r="F26" i="7"/>
  <c r="F6" i="7"/>
  <c r="F44" i="7"/>
  <c r="F21" i="7"/>
  <c r="F18" i="7"/>
  <c r="F34" i="7"/>
  <c r="F11" i="7"/>
  <c r="H4" i="2"/>
  <c r="D59" i="2" s="1"/>
  <c r="G4" i="2"/>
  <c r="E62" i="9" l="1"/>
  <c r="E64" i="6"/>
  <c r="L48" i="5"/>
  <c r="M6" i="5"/>
  <c r="L48" i="7"/>
  <c r="M13" i="7"/>
  <c r="M46" i="7" s="1"/>
  <c r="C56" i="5"/>
  <c r="E63" i="5" s="1"/>
  <c r="E63" i="3"/>
  <c r="L11" i="4"/>
  <c r="M11" i="4" s="1"/>
  <c r="L12" i="4"/>
  <c r="M12" i="4" s="1"/>
  <c r="L10" i="4"/>
  <c r="M10" i="4" s="1"/>
  <c r="L9" i="4"/>
  <c r="M9" i="4" s="1"/>
  <c r="L8" i="4"/>
  <c r="M8" i="4" s="1"/>
  <c r="L15" i="4"/>
  <c r="M15" i="4" s="1"/>
  <c r="L7" i="4"/>
  <c r="M7" i="4" s="1"/>
  <c r="L13" i="4"/>
  <c r="M13" i="4" s="1"/>
  <c r="L14" i="4"/>
  <c r="M14" i="4" s="1"/>
  <c r="L6" i="4"/>
  <c r="E60" i="8"/>
  <c r="E62" i="8"/>
  <c r="M46" i="5"/>
  <c r="L14" i="3"/>
  <c r="M14" i="3" s="1"/>
  <c r="L15" i="3"/>
  <c r="M15" i="3" s="1"/>
  <c r="L12" i="3"/>
  <c r="M12" i="3" s="1"/>
  <c r="L13" i="3"/>
  <c r="M13" i="3" s="1"/>
  <c r="B63" i="4"/>
  <c r="L10" i="3"/>
  <c r="M10" i="3" s="1"/>
  <c r="L11" i="3"/>
  <c r="M11" i="3" s="1"/>
  <c r="E61" i="3"/>
  <c r="E62" i="4"/>
  <c r="E60" i="4"/>
  <c r="L9" i="3"/>
  <c r="M9" i="3" s="1"/>
  <c r="L8" i="3"/>
  <c r="M8" i="3" s="1"/>
  <c r="L7" i="3"/>
  <c r="M7" i="3" s="1"/>
  <c r="L6" i="3"/>
  <c r="I5" i="1"/>
  <c r="I4" i="1"/>
  <c r="F41" i="4"/>
  <c r="F25" i="4"/>
  <c r="F30" i="4"/>
  <c r="F44" i="4"/>
  <c r="F32" i="4"/>
  <c r="F14" i="4"/>
  <c r="F35" i="4"/>
  <c r="F20" i="4"/>
  <c r="F17" i="4"/>
  <c r="F6" i="4"/>
  <c r="F31" i="4"/>
  <c r="F43" i="4"/>
  <c r="F29" i="4"/>
  <c r="F13" i="4"/>
  <c r="F19" i="4"/>
  <c r="F7" i="4"/>
  <c r="F24" i="4"/>
  <c r="F10" i="4"/>
  <c r="F37" i="4"/>
  <c r="F39" i="4"/>
  <c r="F26" i="4"/>
  <c r="F8" i="4"/>
  <c r="F40" i="4"/>
  <c r="F15" i="4"/>
  <c r="F45" i="4"/>
  <c r="F22" i="4"/>
  <c r="F34" i="4"/>
  <c r="F23" i="4"/>
  <c r="F9" i="4"/>
  <c r="F18" i="4"/>
  <c r="F28" i="4"/>
  <c r="F12" i="4"/>
  <c r="F42" i="4"/>
  <c r="F33" i="4"/>
  <c r="F36" i="4"/>
  <c r="F21" i="4"/>
  <c r="F16" i="4"/>
  <c r="F27" i="4"/>
  <c r="F11" i="4"/>
  <c r="F38" i="4"/>
  <c r="F31" i="5"/>
  <c r="F18" i="5"/>
  <c r="F35" i="3"/>
  <c r="F23" i="3"/>
  <c r="F44" i="3"/>
  <c r="F36" i="3"/>
  <c r="F28" i="3"/>
  <c r="F20" i="3"/>
  <c r="F12" i="3"/>
  <c r="F19" i="3"/>
  <c r="F42" i="3"/>
  <c r="F26" i="3"/>
  <c r="F10" i="3"/>
  <c r="F41" i="3"/>
  <c r="F33" i="3"/>
  <c r="F25" i="3"/>
  <c r="F40" i="3"/>
  <c r="F32" i="3"/>
  <c r="F24" i="3"/>
  <c r="F16" i="3"/>
  <c r="F39" i="3"/>
  <c r="F31" i="3"/>
  <c r="F15" i="3"/>
  <c r="F38" i="3"/>
  <c r="F30" i="3"/>
  <c r="F22" i="3"/>
  <c r="F14" i="3"/>
  <c r="F45" i="3"/>
  <c r="F37" i="3"/>
  <c r="F29" i="3"/>
  <c r="F21" i="3"/>
  <c r="F13" i="3"/>
  <c r="F43" i="3"/>
  <c r="F27" i="3"/>
  <c r="F11" i="3"/>
  <c r="F34" i="3"/>
  <c r="F18" i="3"/>
  <c r="F17" i="3"/>
  <c r="F9" i="3"/>
  <c r="F8" i="3"/>
  <c r="F7" i="3"/>
  <c r="F6" i="3"/>
  <c r="F43" i="5"/>
  <c r="F22" i="5"/>
  <c r="F15" i="5"/>
  <c r="F35" i="5"/>
  <c r="F41" i="5"/>
  <c r="F7" i="5"/>
  <c r="F13" i="5"/>
  <c r="F26" i="5"/>
  <c r="F23" i="5"/>
  <c r="F16" i="5"/>
  <c r="F6" i="5"/>
  <c r="F42" i="5"/>
  <c r="F38" i="5"/>
  <c r="F14" i="5"/>
  <c r="F33" i="5"/>
  <c r="F8" i="5"/>
  <c r="F21" i="5"/>
  <c r="F19" i="5"/>
  <c r="F24" i="5"/>
  <c r="F9" i="5"/>
  <c r="F28" i="5"/>
  <c r="F39" i="5"/>
  <c r="F32" i="5"/>
  <c r="F10" i="5"/>
  <c r="F37" i="5"/>
  <c r="F36" i="5"/>
  <c r="F34" i="5"/>
  <c r="F40" i="5"/>
  <c r="F29" i="5"/>
  <c r="F12" i="5"/>
  <c r="F45" i="5"/>
  <c r="F44" i="5"/>
  <c r="F27" i="5"/>
  <c r="F17" i="5"/>
  <c r="F11" i="5"/>
  <c r="F30" i="5"/>
  <c r="F20" i="5"/>
  <c r="F25" i="5"/>
  <c r="C54" i="2"/>
  <c r="C52" i="2" s="1"/>
  <c r="D58" i="2"/>
  <c r="E64" i="7" l="1"/>
  <c r="E62" i="7" s="1"/>
  <c r="L48" i="4"/>
  <c r="M6" i="4"/>
  <c r="M46" i="4" s="1"/>
  <c r="M6" i="3"/>
  <c r="M46" i="3" s="1"/>
  <c r="L48" i="3"/>
  <c r="E64" i="5"/>
  <c r="E60" i="5" s="1"/>
  <c r="I6" i="1"/>
  <c r="C56" i="2"/>
  <c r="I3" i="1" s="1"/>
  <c r="E60" i="6"/>
  <c r="E62" i="6"/>
  <c r="L14" i="2"/>
  <c r="M14" i="2" s="1"/>
  <c r="L15" i="2"/>
  <c r="M15" i="2" s="1"/>
  <c r="L12" i="2"/>
  <c r="M12" i="2" s="1"/>
  <c r="L13" i="2"/>
  <c r="M13" i="2" s="1"/>
  <c r="L10" i="2"/>
  <c r="M10" i="2" s="1"/>
  <c r="L11" i="2"/>
  <c r="M11" i="2" s="1"/>
  <c r="L6" i="2"/>
  <c r="L7" i="2"/>
  <c r="M7" i="2" s="1"/>
  <c r="L9" i="2"/>
  <c r="M9" i="2" s="1"/>
  <c r="L8" i="2"/>
  <c r="M8" i="2" s="1"/>
  <c r="E63" i="2"/>
  <c r="E61" i="2"/>
  <c r="F20" i="2"/>
  <c r="F38" i="2"/>
  <c r="F37" i="2"/>
  <c r="F43" i="2"/>
  <c r="F18" i="2"/>
  <c r="F41" i="2"/>
  <c r="F33" i="2"/>
  <c r="F25" i="2"/>
  <c r="F17" i="2"/>
  <c r="F40" i="2"/>
  <c r="F32" i="2"/>
  <c r="F24" i="2"/>
  <c r="F16" i="2"/>
  <c r="F39" i="2"/>
  <c r="F31" i="2"/>
  <c r="F23" i="2"/>
  <c r="F15" i="2"/>
  <c r="F30" i="2"/>
  <c r="F22" i="2"/>
  <c r="F14" i="2"/>
  <c r="F45" i="2"/>
  <c r="F29" i="2"/>
  <c r="F21" i="2"/>
  <c r="F13" i="2"/>
  <c r="F44" i="2"/>
  <c r="F36" i="2"/>
  <c r="F28" i="2"/>
  <c r="F35" i="2"/>
  <c r="F27" i="2"/>
  <c r="F19" i="2"/>
  <c r="F42" i="2"/>
  <c r="F26" i="2"/>
  <c r="F12" i="2"/>
  <c r="F11" i="2"/>
  <c r="F34" i="2"/>
  <c r="F10" i="2"/>
  <c r="F6" i="2"/>
  <c r="F9" i="2"/>
  <c r="F7" i="2"/>
  <c r="F8" i="2"/>
  <c r="E64" i="3" l="1"/>
  <c r="E60" i="3" s="1"/>
  <c r="E63" i="4"/>
  <c r="M6" i="2"/>
  <c r="M46" i="2" s="1"/>
  <c r="E64" i="2" s="1"/>
  <c r="L48" i="2"/>
  <c r="E60" i="7"/>
  <c r="E62" i="5"/>
  <c r="E62" i="2" l="1"/>
  <c r="E62" i="3"/>
  <c r="E61" i="4"/>
  <c r="E59" i="4"/>
  <c r="E60" i="2" l="1"/>
</calcChain>
</file>

<file path=xl/sharedStrings.xml><?xml version="1.0" encoding="utf-8"?>
<sst xmlns="http://schemas.openxmlformats.org/spreadsheetml/2006/main" count="533" uniqueCount="149">
  <si>
    <t>n</t>
  </si>
  <si>
    <t>∑X</t>
  </si>
  <si>
    <t>∑Y</t>
  </si>
  <si>
    <t>∑(X*Y)</t>
  </si>
  <si>
    <t>∑(X^2)</t>
  </si>
  <si>
    <t>X</t>
  </si>
  <si>
    <t>Y</t>
  </si>
  <si>
    <t>X^2</t>
  </si>
  <si>
    <t>x</t>
  </si>
  <si>
    <t>y</t>
  </si>
  <si>
    <t>X*Y</t>
  </si>
  <si>
    <t>Konstantentherm A =</t>
  </si>
  <si>
    <t>Regressionskoeffizient B =</t>
  </si>
  <si>
    <t>Korrelationskoeffizient IrI =</t>
  </si>
  <si>
    <t>INDIVIDUELLE ABFRAGE:</t>
  </si>
  <si>
    <t xml:space="preserve">wenn x = </t>
  </si>
  <si>
    <t xml:space="preserve"> = gegeben,</t>
  </si>
  <si>
    <t xml:space="preserve">wenn y = </t>
  </si>
  <si>
    <t>y^2</t>
  </si>
  <si>
    <t>r_Zähler</t>
  </si>
  <si>
    <t>r_Nenner</t>
  </si>
  <si>
    <t>Grafik - Gerade</t>
  </si>
  <si>
    <t>aus Berechnung</t>
  </si>
  <si>
    <t>y_resultierend</t>
  </si>
  <si>
    <t>Funktion</t>
  </si>
  <si>
    <t>Y = A + B*x</t>
  </si>
  <si>
    <t>Y = A + B*lnIxI</t>
  </si>
  <si>
    <t>Y = A*e^(B*x)</t>
  </si>
  <si>
    <t>Y = e^[A*e^(B*x)]</t>
  </si>
  <si>
    <t>Y = A + B*[ln(lnIxI)]</t>
  </si>
  <si>
    <t>Y = A*(lnIxI)^B</t>
  </si>
  <si>
    <t>Y = e^(A*x^B)</t>
  </si>
  <si>
    <t>Y = e^[A*(lnIxI)^B]</t>
  </si>
  <si>
    <t xml:space="preserve">Fall Nr. </t>
  </si>
  <si>
    <t>∑ Zahlenpaare:</t>
  </si>
  <si>
    <t>Reservespalte leer</t>
  </si>
  <si>
    <t>∑(y^2)</t>
  </si>
  <si>
    <t>Eingabepare:  4 ≤ n ≤ 40</t>
  </si>
  <si>
    <t>Reservespalte</t>
  </si>
  <si>
    <t>Der Nullpunkt im Achsenschnittpunkt ist kein Messwert!</t>
  </si>
  <si>
    <t>Ablesung x - Achse:</t>
  </si>
  <si>
    <t>Ablesung y - Achse:</t>
  </si>
  <si>
    <t>yreal = e^(Ablesewert y)</t>
  </si>
  <si>
    <t>xreal = e^[e^(Ablesewert x)]</t>
  </si>
  <si>
    <t>LEGENDE:</t>
  </si>
  <si>
    <t>xreal = e^(Ablesewert x)</t>
  </si>
  <si>
    <t>yreal = e^[e^(Ablesewert y)]</t>
  </si>
  <si>
    <t xml:space="preserve">                            yreal = e^[e^(Ablesewert y)]</t>
  </si>
  <si>
    <t xml:space="preserve"> LEGENDE:</t>
  </si>
  <si>
    <t>EINGABEPFLICHT:</t>
  </si>
  <si>
    <t xml:space="preserve">Die eingegebenen x - Werte in Spalte [C] sind entweder durch eintippen von Hand  </t>
  </si>
  <si>
    <t>Programm - Neustart wiederkehrend. Dies  gilt auch für  die Vorgaben im Graubereich.</t>
  </si>
  <si>
    <t>Y = A*x^B</t>
  </si>
  <si>
    <t xml:space="preserve">                   yreal = e^(Ablesewert y)</t>
  </si>
  <si>
    <t xml:space="preserve">FALL 1: REGRESSIONSANALYSE NACH DER FUNKTION: Y = A + B*x </t>
  </si>
  <si>
    <t>FALL 2: REGRESSIONSANALYSE NACH DER FUNKTION: Y = A + B*lnIxI</t>
  </si>
  <si>
    <t>FALL 7: REGRESSIONSANALYSE NACH DER FUNKTION: Y = A*e^(B*x)</t>
  </si>
  <si>
    <t>FALL 8 : REGRESSIONSANALYSE NACH DER FUNKTION: Y = e^[A*e^(B*x)]</t>
  </si>
  <si>
    <t>FALL 9 : REGRESSIONSANALYSE NACH DER FUNKTION: Y =  A*x^B</t>
  </si>
  <si>
    <t>FALL 10 : REGRESSIONSANALYSE NACH DER FUNKTION: Y =  A*(lnIxI)^B</t>
  </si>
  <si>
    <t>FALL 11 : REGRESSIONSANALYSE NACH DER FUNKTION: Y =  e^(A*x^B)</t>
  </si>
  <si>
    <t xml:space="preserve">Die Berechnungen erfolgen automatisch  auf den  Registerblättern  (FALL ….). </t>
  </si>
  <si>
    <t>Begrenzung X:</t>
  </si>
  <si>
    <t>keine</t>
  </si>
  <si>
    <t>Begernzung Y:</t>
  </si>
  <si>
    <t>Begrenzung Y:</t>
  </si>
  <si>
    <t xml:space="preserve">FALL 5: REGRESSIONSANALYSE NACH DER FUNKTION: Y = A + B*[lnIlnIxII] </t>
  </si>
  <si>
    <t xml:space="preserve">Begrenzung Y: </t>
  </si>
  <si>
    <t>y &gt; 0</t>
  </si>
  <si>
    <t>dann xres. =</t>
  </si>
  <si>
    <t>(Hilfswert)</t>
  </si>
  <si>
    <t>dann yres. =</t>
  </si>
  <si>
    <t>Zusätzlich zur Resultatgrafik können gleichenorts Einzelwerte für  x oder y zur fraglichen</t>
  </si>
  <si>
    <t xml:space="preserve">Grafik abgefragt werden. Der Korrelationskoeffizient (Absolutwert IrI) für die </t>
  </si>
  <si>
    <t>gegebenen Messwerte wir zudem  auf die hier vorliegende Seite "EINGABEN"</t>
  </si>
  <si>
    <t>***Ergänzender Hinweis zur Berechnung siehe unten!</t>
  </si>
  <si>
    <t>alle Funktionen</t>
  </si>
  <si>
    <t>❶❼❽</t>
  </si>
  <si>
    <t>Die Eingabe der Zahlenpaare (gelber Bereich) muss ohne Unterbrechung ab Zeile 6 erfolgen.</t>
  </si>
  <si>
    <t>nicht sortiert werden. ES SIND IMMER MIN. VIER ZAHLENPAARE EINZUGEBEN!</t>
  </si>
  <si>
    <r>
      <t xml:space="preserve"> </t>
    </r>
    <r>
      <rPr>
        <b/>
        <sz val="11"/>
        <color rgb="FF0070C0"/>
        <rFont val="Calibri"/>
        <family val="2"/>
        <scheme val="minor"/>
      </rPr>
      <t>***Ergänzender Hinweis zur Berechnung:</t>
    </r>
  </si>
  <si>
    <t>wenn x &gt; 1</t>
  </si>
  <si>
    <t xml:space="preserve">Je nach Grösse und Vorzeichen der x - und y - Werte (ein einzelnes  Zahlenpaar kann  </t>
  </si>
  <si>
    <r>
      <t xml:space="preserve">REGRESSIONSANALYSEN MIT FUNKTIONEN </t>
    </r>
    <r>
      <rPr>
        <b/>
        <sz val="14"/>
        <rFont val="Calibri"/>
        <family val="2"/>
        <scheme val="minor"/>
      </rPr>
      <t>OHNE</t>
    </r>
    <r>
      <rPr>
        <b/>
        <sz val="14"/>
        <color rgb="FFFF0000"/>
        <rFont val="Calibri"/>
        <family val="2"/>
        <scheme val="minor"/>
      </rPr>
      <t xml:space="preserve"> WENDEPUNKT</t>
    </r>
  </si>
  <si>
    <t>[A] und [B] kopieren!</t>
  </si>
  <si>
    <t>[E] und [F] kopieren!</t>
  </si>
  <si>
    <t>x-Werte von Spalte [C] nach</t>
  </si>
  <si>
    <t>y-Werte Spalte [D] nach</t>
  </si>
  <si>
    <r>
      <t xml:space="preserve">Zahlenpaare: 4 </t>
    </r>
    <r>
      <rPr>
        <b/>
        <sz val="11"/>
        <color theme="1"/>
        <rFont val="Calibri"/>
        <family val="2"/>
      </rPr>
      <t>≤n≤ 40</t>
    </r>
  </si>
  <si>
    <t xml:space="preserve">            Korrelationskoeffizient IrI</t>
  </si>
  <si>
    <t>wenn x = 1</t>
  </si>
  <si>
    <t>oder durch &lt;copy&gt; und &lt;einfügen&gt; in die grauen Spalten [A] und [B] zu übertragen.</t>
  </si>
  <si>
    <t>Analoger Übertrag der y - Werte aus Spalte [D] in die grauen Spalten [E] und [F]!</t>
  </si>
  <si>
    <t>bestimmend sein!) liefern folgende Funktionen ("Fälle") reale Ergebnisse:</t>
  </si>
  <si>
    <t xml:space="preserve">Je nach Anzahl Wertepaare und je nach Abweichungen zwischen den gemessenen und den </t>
  </si>
  <si>
    <t>funktionalen Y - Werten (Fehlerrechnung) wird bei der individuellen Abfrage zum Y - Wert</t>
  </si>
  <si>
    <t>STATISTIK_Abfrage_des_Konfidenzintervalls_fuer_den_Mittelwert</t>
  </si>
  <si>
    <t>übertragen und den aufgelisteten Funktionen zugeordnet siehe oben).</t>
  </si>
  <si>
    <r>
      <rPr>
        <b/>
        <sz val="11"/>
        <color rgb="FF0070C0"/>
        <rFont val="Calibri"/>
        <family val="2"/>
        <scheme val="minor"/>
      </rPr>
      <t>niveau VN ~ 100%</t>
    </r>
    <r>
      <rPr>
        <b/>
        <sz val="11"/>
        <color rgb="FFFF0000"/>
        <rFont val="Calibri"/>
        <family val="2"/>
        <scheme val="minor"/>
      </rPr>
      <t xml:space="preserve"> mitgeteilt. Voraussetzung: Mindestens 10 Wertepaare!</t>
    </r>
  </si>
  <si>
    <r>
      <t xml:space="preserve">dessen mögliche </t>
    </r>
    <r>
      <rPr>
        <b/>
        <sz val="11"/>
        <color rgb="FFFF0000"/>
        <rFont val="Calibri"/>
        <family val="2"/>
      </rPr>
      <t>± Abweichung (oberer und unterer Schätzwert), basierend auf</t>
    </r>
    <r>
      <rPr>
        <b/>
        <sz val="11"/>
        <color rgb="FF0070C0"/>
        <rFont val="Calibri"/>
        <family val="2"/>
      </rPr>
      <t xml:space="preserve"> Vertrauens -</t>
    </r>
    <r>
      <rPr>
        <b/>
        <sz val="11"/>
        <color rgb="FFFF0000"/>
        <rFont val="Calibri"/>
        <family val="2"/>
      </rPr>
      <t xml:space="preserve"> </t>
    </r>
  </si>
  <si>
    <t>Siehe dazu speziell:</t>
  </si>
  <si>
    <r>
      <t xml:space="preserve">xreal </t>
    </r>
    <r>
      <rPr>
        <sz val="11"/>
        <color rgb="FFFF0000"/>
        <rFont val="Calibri"/>
        <family val="2"/>
      </rPr>
      <t xml:space="preserve">≡ </t>
    </r>
    <r>
      <rPr>
        <sz val="11"/>
        <color rgb="FFFF0000"/>
        <rFont val="Calibri"/>
        <family val="2"/>
        <scheme val="minor"/>
      </rPr>
      <t>Ablesewert x</t>
    </r>
  </si>
  <si>
    <r>
      <t xml:space="preserve">yreal </t>
    </r>
    <r>
      <rPr>
        <sz val="11"/>
        <color rgb="FFFF0000"/>
        <rFont val="Calibri"/>
        <family val="2"/>
      </rPr>
      <t xml:space="preserve">≡ </t>
    </r>
    <r>
      <rPr>
        <sz val="11"/>
        <color rgb="FFFF0000"/>
        <rFont val="Calibri"/>
        <family val="2"/>
        <scheme val="minor"/>
      </rPr>
      <t>Ablesewert y</t>
    </r>
  </si>
  <si>
    <r>
      <rPr>
        <b/>
        <sz val="11"/>
        <color rgb="FFFF0000"/>
        <rFont val="Calibri"/>
        <family val="2"/>
        <scheme val="minor"/>
      </rPr>
      <t>dann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yres. =</t>
    </r>
  </si>
  <si>
    <r>
      <t xml:space="preserve">yreal </t>
    </r>
    <r>
      <rPr>
        <sz val="11"/>
        <color rgb="FFFF0000"/>
        <rFont val="Calibri"/>
        <family val="2"/>
      </rPr>
      <t>≡</t>
    </r>
    <r>
      <rPr>
        <sz val="15.75"/>
        <color rgb="FFFF0000"/>
        <rFont val="Calibri"/>
        <family val="2"/>
      </rPr>
      <t xml:space="preserve"> </t>
    </r>
    <r>
      <rPr>
        <sz val="11"/>
        <color rgb="FFFF0000"/>
        <rFont val="Calibri"/>
        <family val="2"/>
        <scheme val="minor"/>
      </rPr>
      <t>Ablesewert y</t>
    </r>
  </si>
  <si>
    <r>
      <t xml:space="preserve">xreal  </t>
    </r>
    <r>
      <rPr>
        <sz val="11"/>
        <color rgb="FFFF0000"/>
        <rFont val="Calibri"/>
        <family val="2"/>
      </rPr>
      <t xml:space="preserve">≡ </t>
    </r>
    <r>
      <rPr>
        <sz val="11"/>
        <color rgb="FFFF0000"/>
        <rFont val="Calibri"/>
        <family val="2"/>
        <scheme val="minor"/>
      </rPr>
      <t>Ablesewert x</t>
    </r>
  </si>
  <si>
    <r>
      <t xml:space="preserve">y </t>
    </r>
    <r>
      <rPr>
        <sz val="11"/>
        <color rgb="FFFF0000"/>
        <rFont val="Calibri"/>
        <family val="2"/>
      </rPr>
      <t>≥</t>
    </r>
    <r>
      <rPr>
        <sz val="11"/>
        <color rgb="FFFF0000"/>
        <rFont val="Calibri"/>
        <family val="2"/>
        <scheme val="minor"/>
      </rPr>
      <t xml:space="preserve"> 1</t>
    </r>
  </si>
  <si>
    <r>
      <t xml:space="preserve">x </t>
    </r>
    <r>
      <rPr>
        <sz val="11"/>
        <color rgb="FFFF0000"/>
        <rFont val="Calibri"/>
        <family val="2"/>
      </rPr>
      <t>≥</t>
    </r>
    <r>
      <rPr>
        <sz val="11"/>
        <color rgb="FFFF0000"/>
        <rFont val="Calibri"/>
        <family val="2"/>
        <scheme val="minor"/>
      </rPr>
      <t xml:space="preserve"> 1</t>
    </r>
  </si>
  <si>
    <r>
      <t xml:space="preserve">dann </t>
    </r>
    <r>
      <rPr>
        <b/>
        <sz val="11"/>
        <color rgb="FFFF0000"/>
        <rFont val="Calibri"/>
        <family val="2"/>
        <scheme val="minor"/>
      </rPr>
      <t>yres. =</t>
    </r>
  </si>
  <si>
    <t>obere Fehlergrenze</t>
  </si>
  <si>
    <t>untere Fehlergrenze</t>
  </si>
  <si>
    <t>Gemessene Y - Werte</t>
  </si>
  <si>
    <t>Funktionale Y-Werte</t>
  </si>
  <si>
    <t>Gegebene X - Werte</t>
  </si>
  <si>
    <t>Standardabweichung aller Y</t>
  </si>
  <si>
    <t>Mittelwert aller Y - Funktionswerte</t>
  </si>
  <si>
    <r>
      <rPr>
        <sz val="11"/>
        <color rgb="FF0070C0"/>
        <rFont val="Calibri"/>
        <family val="2"/>
        <scheme val="minor"/>
      </rPr>
      <t xml:space="preserve">Fehler% auf Y-Rechnung </t>
    </r>
    <r>
      <rPr>
        <sz val="11"/>
        <color rgb="FF0070C0"/>
        <rFont val="Calibri"/>
        <family val="2"/>
      </rPr>
      <t>±</t>
    </r>
  </si>
  <si>
    <t>Fehler% auf Y-Rechnung ±</t>
  </si>
  <si>
    <r>
      <t xml:space="preserve">und y </t>
    </r>
    <r>
      <rPr>
        <b/>
        <sz val="11"/>
        <color rgb="FF0070C0"/>
        <rFont val="Calibri"/>
        <family val="2"/>
      </rPr>
      <t>≥ 1</t>
    </r>
  </si>
  <si>
    <r>
      <t>und 0 &lt;</t>
    </r>
    <r>
      <rPr>
        <b/>
        <sz val="11"/>
        <color rgb="FF0070C0"/>
        <rFont val="Calibri"/>
        <family val="2"/>
      </rPr>
      <t xml:space="preserve"> y &lt; 1</t>
    </r>
  </si>
  <si>
    <r>
      <t xml:space="preserve">und y </t>
    </r>
    <r>
      <rPr>
        <b/>
        <sz val="11"/>
        <color rgb="FF0070C0"/>
        <rFont val="Calibri"/>
        <family val="2"/>
      </rPr>
      <t>≤</t>
    </r>
    <r>
      <rPr>
        <b/>
        <sz val="11"/>
        <color rgb="FF0070C0"/>
        <rFont val="Calibri"/>
        <family val="2"/>
        <scheme val="minor"/>
      </rPr>
      <t xml:space="preserve"> 0</t>
    </r>
  </si>
  <si>
    <r>
      <t>wenn 0 &lt;</t>
    </r>
    <r>
      <rPr>
        <b/>
        <sz val="11"/>
        <color rgb="FF0070C0"/>
        <rFont val="Calibri"/>
        <family val="2"/>
      </rPr>
      <t xml:space="preserve"> x &lt; 1</t>
    </r>
  </si>
  <si>
    <r>
      <t xml:space="preserve">wenn x </t>
    </r>
    <r>
      <rPr>
        <b/>
        <sz val="11"/>
        <color rgb="FF0070C0"/>
        <rFont val="Calibri"/>
        <family val="2"/>
      </rPr>
      <t>≤</t>
    </r>
    <r>
      <rPr>
        <b/>
        <sz val="11"/>
        <color rgb="FF0070C0"/>
        <rFont val="Calibri"/>
        <family val="2"/>
        <scheme val="minor"/>
      </rPr>
      <t xml:space="preserve"> 0</t>
    </r>
  </si>
  <si>
    <r>
      <t xml:space="preserve">x </t>
    </r>
    <r>
      <rPr>
        <sz val="11"/>
        <color rgb="FFFF0000"/>
        <rFont val="Calibri"/>
        <family val="2"/>
      </rPr>
      <t>≥ 1</t>
    </r>
  </si>
  <si>
    <r>
      <t xml:space="preserve">Begrenzung Y </t>
    </r>
    <r>
      <rPr>
        <sz val="11"/>
        <color rgb="FFFF0000"/>
        <rFont val="Calibri"/>
        <family val="2"/>
      </rPr>
      <t>≥</t>
    </r>
    <r>
      <rPr>
        <sz val="11"/>
        <color rgb="FFFF0000"/>
        <rFont val="Calibri"/>
        <family val="2"/>
        <scheme val="minor"/>
      </rPr>
      <t>:</t>
    </r>
  </si>
  <si>
    <r>
      <t xml:space="preserve">Begrenzung Y </t>
    </r>
    <r>
      <rPr>
        <sz val="11"/>
        <color rgb="FFFF0000"/>
        <rFont val="Calibri"/>
        <family val="2"/>
      </rPr>
      <t>≥ 1</t>
    </r>
  </si>
  <si>
    <r>
      <t xml:space="preserve">Begrenzung Y </t>
    </r>
    <r>
      <rPr>
        <sz val="11"/>
        <color rgb="FFFF0000"/>
        <rFont val="Calibri"/>
        <family val="2"/>
      </rPr>
      <t>≥</t>
    </r>
  </si>
  <si>
    <t>Begrenzung Y &gt;</t>
  </si>
  <si>
    <t>Funktionale Y-Werte Spalte F</t>
  </si>
  <si>
    <t>Gemessene Y - Werte Spalte B</t>
  </si>
  <si>
    <t>Der Koeffizient IrI mit dem höchsten Wert bezeichnet die Funktion mit der besten</t>
  </si>
  <si>
    <t xml:space="preserve">Angleichung an die Messwerte. Wird für IrI und weitere Kenngrössen im Ergebnis </t>
  </si>
  <si>
    <t>diese Funktion ausserhalb des reellen Zahlenspektrums (unbrauchbare Funktion).</t>
  </si>
  <si>
    <r>
      <t xml:space="preserve">"keine Lösung", oder für IrI der Wert </t>
    </r>
    <r>
      <rPr>
        <b/>
        <sz val="11"/>
        <color rgb="FFFF0000"/>
        <rFont val="Calibri"/>
        <family val="2"/>
      </rPr>
      <t>#Zahl! angegeben</t>
    </r>
    <r>
      <rPr>
        <b/>
        <sz val="11"/>
        <color rgb="FFFF0000"/>
        <rFont val="Calibri"/>
        <family val="2"/>
        <scheme val="minor"/>
      </rPr>
      <t xml:space="preserve">, so bewegen sich die Messwerte für </t>
    </r>
  </si>
  <si>
    <r>
      <rPr>
        <sz val="11"/>
        <color theme="0"/>
        <rFont val="Calibri"/>
        <family val="2"/>
      </rPr>
      <t>∑(</t>
    </r>
    <r>
      <rPr>
        <sz val="11"/>
        <color theme="0"/>
        <rFont val="Calibri"/>
        <family val="2"/>
        <scheme val="minor"/>
      </rPr>
      <t>y^2)</t>
    </r>
  </si>
  <si>
    <r>
      <t xml:space="preserve">Eingabepare:  4 </t>
    </r>
    <r>
      <rPr>
        <b/>
        <sz val="11"/>
        <color theme="0"/>
        <rFont val="Calibri"/>
        <family val="2"/>
      </rPr>
      <t>≤ n ≤ 40</t>
    </r>
  </si>
  <si>
    <t xml:space="preserve">Zum Beispiel: Bei 10 Zahlenpaaren ab Zeile 6 bis und mit Zeile 15. Die Zahlenpaare müssen </t>
  </si>
  <si>
    <t>Das hier eingetragene Beispiel kann überschrieben werden und ist nach jedem</t>
  </si>
  <si>
    <t xml:space="preserve">DIE AN DIE LEERBLEIBENDE GELBFRLÄCHE ANGRENZENDEN  GRAUEN SPALTEN SIND  </t>
  </si>
  <si>
    <t>JEWEILS MIT DEN WERTEN "1" RESPEKTIVE "EXP(1)"  NEU ZU FÜLLEN BZW. ZU BELASSEN!</t>
  </si>
  <si>
    <t>❶❷❺❼❾❿</t>
  </si>
  <si>
    <t>❶❼</t>
  </si>
  <si>
    <t>❶</t>
  </si>
  <si>
    <r>
      <t>❶</t>
    </r>
    <r>
      <rPr>
        <b/>
        <sz val="9"/>
        <color rgb="FF0070C0"/>
        <rFont val="Calibri"/>
        <family val="2"/>
      </rPr>
      <t>❷❺</t>
    </r>
  </si>
  <si>
    <t>❶❷❺</t>
  </si>
  <si>
    <t>ABSOLUT - DIFFERENZEN</t>
  </si>
  <si>
    <t>ABS(K - L)</t>
  </si>
  <si>
    <t>ABS DIFF(K - L)</t>
  </si>
  <si>
    <t>ABS DIFF (K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</si>
</sst>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u/>
      <sz val="11"/>
      <color theme="10"/>
      <name val="Calibri"/>
      <family val="2"/>
      <scheme val="minor"/>
    </font>
    <font>
      <sz val="15.75"/>
      <color rgb="FFFF0000"/>
      <name val="Calibri"/>
      <family val="2"/>
    </font>
    <font>
      <i/>
      <sz val="9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0070C0"/>
      <name val="Calibri"/>
      <family val="2"/>
    </font>
    <font>
      <sz val="9"/>
      <color rgb="FF0070C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4"/>
      <color rgb="FF0070C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mediumDashed">
        <color auto="1"/>
      </right>
      <top style="thick">
        <color auto="1"/>
      </top>
      <bottom/>
      <diagonal/>
    </border>
    <border>
      <left style="mediumDashed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86">
    <xf numFmtId="0" fontId="0" fillId="0" borderId="0" xfId="0"/>
    <xf numFmtId="0" fontId="16" fillId="5" borderId="11" xfId="0" applyFont="1" applyFill="1" applyBorder="1" applyAlignment="1" applyProtection="1">
      <protection hidden="1"/>
    </xf>
    <xf numFmtId="0" fontId="3" fillId="0" borderId="1" xfId="0" applyFont="1" applyBorder="1" applyAlignment="1" applyProtection="1">
      <protection hidden="1"/>
    </xf>
    <xf numFmtId="0" fontId="3" fillId="0" borderId="12" xfId="0" applyFont="1" applyBorder="1" applyAlignment="1" applyProtection="1"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left"/>
      <protection hidden="1"/>
    </xf>
    <xf numFmtId="0" fontId="9" fillId="0" borderId="1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Protection="1">
      <protection hidden="1"/>
    </xf>
    <xf numFmtId="0" fontId="3" fillId="0" borderId="13" xfId="0" applyFont="1" applyBorder="1" applyAlignment="1" applyProtection="1">
      <protection hidden="1"/>
    </xf>
    <xf numFmtId="0" fontId="3" fillId="0" borderId="14" xfId="0" applyFont="1" applyBorder="1" applyAlignment="1" applyProtection="1">
      <protection hidden="1"/>
    </xf>
    <xf numFmtId="0" fontId="3" fillId="0" borderId="15" xfId="0" applyFont="1" applyBorder="1" applyAlignment="1" applyProtection="1">
      <protection hidden="1"/>
    </xf>
    <xf numFmtId="0" fontId="0" fillId="0" borderId="17" xfId="0" applyBorder="1" applyAlignment="1" applyProtection="1">
      <protection hidden="1"/>
    </xf>
    <xf numFmtId="0" fontId="0" fillId="0" borderId="17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5" xfId="0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protection hidden="1"/>
    </xf>
    <xf numFmtId="0" fontId="7" fillId="2" borderId="3" xfId="0" applyFont="1" applyFill="1" applyBorder="1" applyAlignment="1" applyProtection="1"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Protection="1">
      <protection hidden="1"/>
    </xf>
    <xf numFmtId="0" fontId="7" fillId="2" borderId="12" xfId="0" applyFont="1" applyFill="1" applyBorder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7" fillId="2" borderId="2" xfId="0" applyFont="1" applyFill="1" applyBorder="1" applyProtection="1">
      <protection hidden="1"/>
    </xf>
    <xf numFmtId="0" fontId="7" fillId="2" borderId="3" xfId="0" applyFont="1" applyFill="1" applyBorder="1" applyProtection="1"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Protection="1">
      <protection hidden="1"/>
    </xf>
    <xf numFmtId="0" fontId="7" fillId="2" borderId="15" xfId="0" applyFont="1" applyFill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right"/>
      <protection hidden="1"/>
    </xf>
    <xf numFmtId="0" fontId="0" fillId="0" borderId="15" xfId="0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protection hidden="1"/>
    </xf>
    <xf numFmtId="0" fontId="0" fillId="0" borderId="3" xfId="0" applyFill="1" applyBorder="1" applyAlignment="1" applyProtection="1"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hidden="1"/>
    </xf>
    <xf numFmtId="0" fontId="0" fillId="0" borderId="0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Fill="1" applyBorder="1" applyProtection="1">
      <protection hidden="1"/>
    </xf>
    <xf numFmtId="0" fontId="7" fillId="0" borderId="2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1" fillId="0" borderId="0" xfId="0" applyFont="1" applyBorder="1" applyProtection="1">
      <protection hidden="1"/>
    </xf>
    <xf numFmtId="0" fontId="7" fillId="0" borderId="2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3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Protection="1">
      <protection hidden="1"/>
    </xf>
    <xf numFmtId="0" fontId="21" fillId="0" borderId="0" xfId="1" applyFont="1" applyProtection="1">
      <protection hidden="1"/>
    </xf>
    <xf numFmtId="0" fontId="2" fillId="0" borderId="3" xfId="0" applyFont="1" applyBorder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Protection="1">
      <protection hidden="1"/>
    </xf>
    <xf numFmtId="0" fontId="8" fillId="8" borderId="2" xfId="0" applyFont="1" applyFill="1" applyBorder="1" applyProtection="1">
      <protection hidden="1"/>
    </xf>
    <xf numFmtId="0" fontId="8" fillId="8" borderId="0" xfId="0" applyFont="1" applyFill="1" applyBorder="1" applyProtection="1">
      <protection hidden="1"/>
    </xf>
    <xf numFmtId="0" fontId="6" fillId="8" borderId="3" xfId="0" applyFont="1" applyFill="1" applyBorder="1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6" fillId="8" borderId="0" xfId="0" applyFont="1" applyFill="1" applyBorder="1" applyProtection="1"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24" fillId="0" borderId="3" xfId="0" applyFont="1" applyFill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4" fillId="0" borderId="3" xfId="0" applyFont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  <xf numFmtId="0" fontId="4" fillId="3" borderId="18" xfId="0" applyFont="1" applyFill="1" applyBorder="1" applyProtection="1">
      <protection hidden="1"/>
    </xf>
    <xf numFmtId="0" fontId="8" fillId="2" borderId="18" xfId="0" applyFont="1" applyFill="1" applyBorder="1" applyAlignment="1" applyProtection="1">
      <alignment horizontal="center"/>
      <protection hidden="1"/>
    </xf>
    <xf numFmtId="0" fontId="0" fillId="4" borderId="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26" fillId="0" borderId="14" xfId="0" applyFont="1" applyBorder="1" applyAlignment="1" applyProtection="1">
      <alignment horizontal="center"/>
      <protection hidden="1"/>
    </xf>
    <xf numFmtId="0" fontId="24" fillId="0" borderId="14" xfId="0" applyFont="1" applyBorder="1" applyAlignment="1" applyProtection="1">
      <alignment horizontal="center"/>
      <protection hidden="1"/>
    </xf>
    <xf numFmtId="0" fontId="24" fillId="0" borderId="15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 vertical="center"/>
      <protection locked="0" hidden="1"/>
    </xf>
    <xf numFmtId="0" fontId="12" fillId="7" borderId="8" xfId="0" applyFont="1" applyFill="1" applyBorder="1" applyAlignment="1" applyProtection="1">
      <alignment horizontal="center" vertical="center"/>
      <protection locked="0" hidden="1"/>
    </xf>
    <xf numFmtId="0" fontId="11" fillId="7" borderId="21" xfId="0" applyFont="1" applyFill="1" applyBorder="1" applyAlignment="1" applyProtection="1">
      <alignment horizontal="center" vertical="center"/>
      <protection locked="0" hidden="1"/>
    </xf>
    <xf numFmtId="0" fontId="2" fillId="7" borderId="8" xfId="0" applyFont="1" applyFill="1" applyBorder="1" applyAlignment="1" applyProtection="1">
      <alignment horizontal="center" vertical="center"/>
      <protection locked="0" hidden="1"/>
    </xf>
    <xf numFmtId="0" fontId="2" fillId="7" borderId="9" xfId="0" applyFont="1" applyFill="1" applyBorder="1" applyAlignment="1" applyProtection="1">
      <alignment horizontal="center" vertical="center"/>
      <protection locked="0" hidden="1"/>
    </xf>
    <xf numFmtId="0" fontId="11" fillId="7" borderId="20" xfId="0" applyFont="1" applyFill="1" applyBorder="1" applyAlignment="1" applyProtection="1">
      <alignment horizontal="center" vertical="center"/>
      <protection locked="0" hidden="1"/>
    </xf>
    <xf numFmtId="0" fontId="12" fillId="7" borderId="4" xfId="0" applyFont="1" applyFill="1" applyBorder="1" applyAlignment="1" applyProtection="1">
      <alignment horizontal="center" vertical="center"/>
      <protection locked="0" hidden="1"/>
    </xf>
    <xf numFmtId="0" fontId="11" fillId="7" borderId="23" xfId="0" applyFont="1" applyFill="1" applyBorder="1" applyAlignment="1" applyProtection="1">
      <alignment horizontal="center" vertical="center"/>
      <protection locked="0" hidden="1"/>
    </xf>
    <xf numFmtId="0" fontId="2" fillId="7" borderId="4" xfId="0" applyFont="1" applyFill="1" applyBorder="1" applyAlignment="1" applyProtection="1">
      <alignment horizontal="center" vertical="center"/>
      <protection locked="0" hidden="1"/>
    </xf>
    <xf numFmtId="0" fontId="2" fillId="7" borderId="5" xfId="0" applyFont="1" applyFill="1" applyBorder="1" applyAlignment="1" applyProtection="1">
      <alignment horizontal="center" vertical="center"/>
      <protection locked="0" hidden="1"/>
    </xf>
    <xf numFmtId="0" fontId="11" fillId="7" borderId="22" xfId="0" applyFont="1" applyFill="1" applyBorder="1" applyAlignment="1" applyProtection="1">
      <alignment horizontal="center" vertical="center"/>
      <protection locked="0" hidden="1"/>
    </xf>
    <xf numFmtId="0" fontId="11" fillId="7" borderId="23" xfId="0" applyNumberFormat="1" applyFont="1" applyFill="1" applyBorder="1" applyAlignment="1" applyProtection="1">
      <alignment horizontal="center" vertical="center"/>
      <protection locked="0" hidden="1"/>
    </xf>
    <xf numFmtId="0" fontId="2" fillId="7" borderId="5" xfId="0" applyNumberFormat="1" applyFont="1" applyFill="1" applyBorder="1" applyAlignment="1" applyProtection="1">
      <alignment horizontal="center" vertical="center"/>
      <protection locked="0" hidden="1"/>
    </xf>
    <xf numFmtId="0" fontId="11" fillId="7" borderId="22" xfId="0" applyNumberFormat="1" applyFont="1" applyFill="1" applyBorder="1" applyAlignment="1" applyProtection="1">
      <alignment horizontal="center" vertical="center"/>
      <protection locked="0" hidden="1"/>
    </xf>
    <xf numFmtId="0" fontId="12" fillId="6" borderId="4" xfId="0" applyFont="1" applyFill="1" applyBorder="1" applyAlignment="1" applyProtection="1">
      <alignment horizontal="center" vertical="center"/>
      <protection locked="0" hidden="1"/>
    </xf>
    <xf numFmtId="0" fontId="11" fillId="6" borderId="23" xfId="0" applyFont="1" applyFill="1" applyBorder="1" applyAlignment="1" applyProtection="1">
      <alignment horizontal="center"/>
      <protection locked="0" hidden="1"/>
    </xf>
    <xf numFmtId="0" fontId="2" fillId="2" borderId="5" xfId="0" applyFont="1" applyFill="1" applyBorder="1" applyAlignment="1" applyProtection="1">
      <alignment horizontal="center" vertical="center"/>
      <protection locked="0" hidden="1"/>
    </xf>
    <xf numFmtId="0" fontId="11" fillId="6" borderId="22" xfId="0" applyFont="1" applyFill="1" applyBorder="1" applyAlignment="1" applyProtection="1">
      <alignment horizontal="center"/>
      <protection locked="0" hidden="1"/>
    </xf>
    <xf numFmtId="0" fontId="11" fillId="6" borderId="22" xfId="0" applyFont="1" applyFill="1" applyBorder="1" applyAlignment="1" applyProtection="1">
      <alignment horizontal="center" vertical="center"/>
      <protection locked="0" hidden="1"/>
    </xf>
    <xf numFmtId="0" fontId="7" fillId="2" borderId="0" xfId="0" applyFont="1" applyFill="1" applyBorder="1" applyAlignment="1" applyProtection="1">
      <alignment horizontal="center" vertical="center"/>
      <protection locked="0" hidden="1"/>
    </xf>
    <xf numFmtId="0" fontId="2" fillId="2" borderId="6" xfId="0" applyFont="1" applyFill="1" applyBorder="1" applyAlignment="1" applyProtection="1">
      <alignment horizontal="center" vertical="center"/>
      <protection locked="0" hidden="1"/>
    </xf>
    <xf numFmtId="0" fontId="2" fillId="2" borderId="7" xfId="0" applyFont="1" applyFill="1" applyBorder="1" applyAlignment="1" applyProtection="1">
      <alignment horizontal="center" vertical="center"/>
      <protection locked="0"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29" fillId="0" borderId="0" xfId="0" applyFont="1" applyFill="1" applyBorder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protection hidden="1"/>
    </xf>
    <xf numFmtId="0" fontId="28" fillId="0" borderId="0" xfId="0" applyFont="1" applyBorder="1" applyProtection="1">
      <protection hidden="1"/>
    </xf>
    <xf numFmtId="0" fontId="28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Protection="1">
      <protection hidden="1"/>
    </xf>
    <xf numFmtId="0" fontId="28" fillId="0" borderId="0" xfId="0" applyFont="1" applyBorder="1" applyAlignment="1" applyProtection="1">
      <alignment horizontal="center"/>
      <protection hidden="1"/>
    </xf>
    <xf numFmtId="0" fontId="28" fillId="0" borderId="14" xfId="0" applyFont="1" applyFill="1" applyBorder="1" applyAlignment="1" applyProtection="1">
      <alignment horizontal="center" vertical="center"/>
      <protection hidden="1"/>
    </xf>
    <xf numFmtId="0" fontId="28" fillId="0" borderId="14" xfId="0" applyFont="1" applyFill="1" applyBorder="1" applyProtection="1"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Protection="1"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Protection="1">
      <protection hidden="1"/>
    </xf>
    <xf numFmtId="0" fontId="28" fillId="0" borderId="0" xfId="0" applyFont="1" applyFill="1" applyProtection="1">
      <protection hidden="1"/>
    </xf>
    <xf numFmtId="0" fontId="1" fillId="0" borderId="11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27" fillId="0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3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7" fillId="0" borderId="2" xfId="0" applyFont="1" applyFill="1" applyBorder="1" applyAlignment="1" applyProtection="1">
      <alignment horizontal="left" vertical="top"/>
      <protection hidden="1"/>
    </xf>
    <xf numFmtId="0" fontId="7" fillId="0" borderId="0" xfId="0" applyFont="1" applyFill="1" applyBorder="1" applyAlignment="1" applyProtection="1">
      <alignment horizontal="left" vertical="top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28" fillId="0" borderId="0" xfId="0" applyFont="1" applyFill="1" applyAlignment="1" applyProtection="1">
      <alignment horizontal="center"/>
      <protection hidden="1"/>
    </xf>
    <xf numFmtId="0" fontId="7" fillId="0" borderId="2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2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0" fontId="1" fillId="9" borderId="0" xfId="0" applyFont="1" applyFill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7" fillId="0" borderId="2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7" fillId="7" borderId="0" xfId="0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right"/>
      <protection hidden="1"/>
    </xf>
    <xf numFmtId="0" fontId="1" fillId="9" borderId="0" xfId="0" applyFont="1" applyFill="1" applyBorder="1" applyAlignment="1" applyProtection="1">
      <alignment horizontal="center"/>
      <protection hidden="1"/>
    </xf>
    <xf numFmtId="0" fontId="1" fillId="0" borderId="13" xfId="0" applyFont="1" applyFill="1" applyBorder="1" applyAlignment="1" applyProtection="1">
      <alignment horizontal="right"/>
      <protection hidden="1"/>
    </xf>
    <xf numFmtId="0" fontId="1" fillId="0" borderId="14" xfId="0" applyFont="1" applyFill="1" applyBorder="1" applyAlignment="1" applyProtection="1">
      <alignment horizontal="center"/>
      <protection hidden="1"/>
    </xf>
    <xf numFmtId="0" fontId="13" fillId="10" borderId="14" xfId="0" applyFont="1" applyFill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7" fillId="2" borderId="0" xfId="0" applyFont="1" applyFill="1" applyBorder="1" applyAlignment="1" applyProtection="1">
      <alignment horizontal="center"/>
      <protection locked="0" hidden="1"/>
    </xf>
    <xf numFmtId="0" fontId="29" fillId="0" borderId="0" xfId="0" applyFont="1" applyFill="1" applyBorder="1" applyAlignment="1" applyProtection="1">
      <protection hidden="1"/>
    </xf>
    <xf numFmtId="0" fontId="28" fillId="0" borderId="14" xfId="0" applyFont="1" applyFill="1" applyBorder="1" applyAlignment="1" applyProtection="1">
      <alignment horizontal="center"/>
      <protection hidden="1"/>
    </xf>
    <xf numFmtId="0" fontId="1" fillId="0" borderId="1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12" xfId="0" applyFont="1" applyFill="1" applyBorder="1" applyAlignment="1" applyProtection="1">
      <alignment horizontal="center"/>
      <protection hidden="1"/>
    </xf>
    <xf numFmtId="0" fontId="1" fillId="0" borderId="13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1" fillId="0" borderId="15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7" fillId="0" borderId="1" xfId="0" applyFont="1" applyBorder="1" applyProtection="1">
      <protection hidden="1"/>
    </xf>
    <xf numFmtId="0" fontId="13" fillId="0" borderId="1" xfId="0" applyFont="1" applyFill="1" applyBorder="1" applyProtection="1"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right"/>
      <protection hidden="1"/>
    </xf>
    <xf numFmtId="0" fontId="1" fillId="0" borderId="13" xfId="0" applyFont="1" applyBorder="1" applyAlignment="1" applyProtection="1">
      <alignment horizontal="right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left"/>
      <protection hidden="1"/>
    </xf>
    <xf numFmtId="0" fontId="13" fillId="0" borderId="1" xfId="0" applyFont="1" applyFill="1" applyBorder="1" applyAlignment="1" applyProtection="1">
      <alignment horizontal="left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7" fillId="2" borderId="0" xfId="0" applyNumberFormat="1" applyFont="1" applyFill="1" applyBorder="1" applyAlignment="1" applyProtection="1">
      <alignment horizontal="center"/>
      <protection locked="0" hidden="1"/>
    </xf>
    <xf numFmtId="0" fontId="29" fillId="0" borderId="0" xfId="0" applyFont="1" applyBorder="1" applyAlignment="1" applyProtection="1">
      <alignment horizontal="left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28" fillId="0" borderId="0" xfId="0" applyFont="1" applyBorder="1" applyAlignment="1" applyProtection="1">
      <protection hidden="1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1" fillId="0" borderId="13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7" fillId="0" borderId="2" xfId="0" applyFont="1" applyBorder="1" applyAlignment="1" applyProtection="1">
      <alignment horizontal="left" vertical="top"/>
      <protection hidden="1"/>
    </xf>
    <xf numFmtId="0" fontId="7" fillId="0" borderId="0" xfId="0" applyFont="1" applyBorder="1" applyAlignment="1" applyProtection="1">
      <alignment horizontal="left" vertical="top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1" fillId="0" borderId="13" xfId="0" applyFont="1" applyBorder="1" applyAlignment="1" applyProtection="1">
      <protection hidden="1"/>
    </xf>
    <xf numFmtId="0" fontId="1" fillId="0" borderId="15" xfId="0" applyFont="1" applyBorder="1" applyAlignment="1" applyProtection="1">
      <protection hidden="1"/>
    </xf>
    <xf numFmtId="0" fontId="28" fillId="0" borderId="0" xfId="0" applyFont="1" applyFill="1" applyBorder="1" applyAlignment="1" applyProtection="1">
      <alignment horizontal="right" vertic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28" fillId="0" borderId="14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alignment horizontal="left"/>
      <protection hidden="1"/>
    </xf>
    <xf numFmtId="0" fontId="1" fillId="0" borderId="3" xfId="0" applyFont="1" applyFill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protection hidden="1"/>
    </xf>
    <xf numFmtId="0" fontId="1" fillId="0" borderId="1" xfId="0" applyFont="1" applyBorder="1" applyAlignment="1" applyProtection="1">
      <protection hidden="1"/>
    </xf>
    <xf numFmtId="0" fontId="1" fillId="0" borderId="1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0" fontId="1" fillId="0" borderId="14" xfId="0" applyFont="1" applyBorder="1" applyAlignment="1" applyProtection="1">
      <protection hidden="1"/>
    </xf>
    <xf numFmtId="0" fontId="7" fillId="0" borderId="11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7" fillId="0" borderId="0" xfId="0" applyFont="1" applyFill="1" applyBorder="1" applyAlignment="1" applyProtection="1">
      <alignment horizontal="left" vertical="center"/>
      <protection hidden="1"/>
    </xf>
    <xf numFmtId="0" fontId="1" fillId="0" borderId="12" xfId="0" applyFont="1" applyFill="1" applyBorder="1" applyAlignment="1" applyProtection="1">
      <protection hidden="1"/>
    </xf>
    <xf numFmtId="0" fontId="1" fillId="0" borderId="3" xfId="0" applyFont="1" applyFill="1" applyBorder="1" applyAlignment="1" applyProtection="1">
      <protection hidden="1"/>
    </xf>
    <xf numFmtId="0" fontId="1" fillId="0" borderId="15" xfId="0" applyFont="1" applyFill="1" applyBorder="1" applyAlignment="1" applyProtection="1">
      <protection hidden="1"/>
    </xf>
    <xf numFmtId="0" fontId="27" fillId="0" borderId="0" xfId="0" applyFont="1" applyBorder="1" applyAlignme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center"/>
      <protection hidden="1"/>
    </xf>
    <xf numFmtId="0" fontId="28" fillId="0" borderId="0" xfId="0" applyFont="1" applyBorder="1" applyAlignment="1" applyProtection="1">
      <alignment horizontal="right"/>
      <protection hidden="1"/>
    </xf>
    <xf numFmtId="0" fontId="28" fillId="0" borderId="0" xfId="0" applyFont="1" applyFill="1" applyBorder="1" applyAlignment="1" applyProtection="1">
      <alignment horizontal="right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27" fillId="0" borderId="0" xfId="0" applyFont="1" applyBorder="1" applyProtection="1">
      <protection hidden="1"/>
    </xf>
    <xf numFmtId="0" fontId="28" fillId="0" borderId="0" xfId="0" applyFont="1" applyFill="1" applyAlignment="1" applyProtection="1">
      <alignment horizontal="right"/>
      <protection hidden="1"/>
    </xf>
    <xf numFmtId="0" fontId="32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8" fillId="0" borderId="2" xfId="0" applyFont="1" applyFill="1" applyBorder="1" applyAlignment="1" applyProtection="1">
      <alignment horizontal="center" vertical="center"/>
      <protection hidden="1"/>
    </xf>
    <xf numFmtId="0" fontId="28" fillId="0" borderId="3" xfId="0" applyFont="1" applyFill="1" applyBorder="1" applyProtection="1"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28" fillId="0" borderId="0" xfId="0" applyFont="1" applyFill="1" applyBorder="1" applyAlignment="1" applyProtection="1">
      <alignment horizontal="center"/>
      <protection hidden="1"/>
    </xf>
    <xf numFmtId="0" fontId="1" fillId="9" borderId="0" xfId="0" applyFont="1" applyFill="1" applyBorder="1" applyAlignment="1" applyProtection="1">
      <alignment horizontal="right"/>
      <protection hidden="1"/>
    </xf>
    <xf numFmtId="0" fontId="0" fillId="9" borderId="0" xfId="0" applyFill="1" applyBorder="1" applyAlignment="1" applyProtection="1">
      <alignment horizontal="right"/>
      <protection hidden="1"/>
    </xf>
    <xf numFmtId="0" fontId="1" fillId="0" borderId="1" xfId="0" applyFont="1" applyFill="1" applyBorder="1" applyAlignment="1" applyProtection="1">
      <alignment horizontal="left"/>
      <protection hidden="1"/>
    </xf>
    <xf numFmtId="0" fontId="1" fillId="0" borderId="14" xfId="0" applyFont="1" applyFill="1" applyBorder="1" applyAlignment="1" applyProtection="1">
      <alignment horizontal="left"/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28" fillId="0" borderId="2" xfId="0" applyFont="1" applyBorder="1" applyProtection="1">
      <protection hidden="1"/>
    </xf>
    <xf numFmtId="0" fontId="7" fillId="2" borderId="2" xfId="0" applyFont="1" applyFill="1" applyBorder="1" applyAlignment="1" applyProtection="1">
      <alignment horizontal="left"/>
      <protection hidden="1"/>
    </xf>
    <xf numFmtId="0" fontId="7" fillId="2" borderId="3" xfId="0" applyFont="1" applyFill="1" applyBorder="1" applyAlignment="1" applyProtection="1">
      <alignment horizontal="left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9" borderId="0" xfId="0" applyFont="1" applyFill="1" applyAlignment="1" applyProtection="1">
      <alignment horizontal="right"/>
      <protection hidden="1"/>
    </xf>
    <xf numFmtId="0" fontId="0" fillId="9" borderId="0" xfId="0" applyFill="1" applyAlignment="1" applyProtection="1">
      <alignment horizontal="right"/>
      <protection hidden="1"/>
    </xf>
    <xf numFmtId="0" fontId="13" fillId="10" borderId="14" xfId="0" applyFont="1" applyFill="1" applyBorder="1" applyAlignment="1" applyProtection="1">
      <alignment horizontal="right"/>
      <protection hidden="1"/>
    </xf>
    <xf numFmtId="0" fontId="0" fillId="10" borderId="14" xfId="0" applyFill="1" applyBorder="1" applyAlignment="1" applyProtection="1">
      <alignment horizontal="right"/>
      <protection hidden="1"/>
    </xf>
    <xf numFmtId="0" fontId="28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protection hidden="1"/>
    </xf>
    <xf numFmtId="0" fontId="1" fillId="9" borderId="0" xfId="0" applyFont="1" applyFill="1" applyBorder="1" applyAlignment="1" applyProtection="1">
      <alignment horizontal="right"/>
      <protection hidden="1"/>
    </xf>
    <xf numFmtId="0" fontId="0" fillId="9" borderId="0" xfId="0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left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>
                <a:solidFill>
                  <a:srgbClr val="FF0000"/>
                </a:solidFill>
              </a:rPr>
              <a:t>FALL</a:t>
            </a:r>
            <a:r>
              <a:rPr lang="de-CH" b="1" baseline="0">
                <a:solidFill>
                  <a:srgbClr val="FF0000"/>
                </a:solidFill>
              </a:rPr>
              <a:t> 1: FUNKTION Y =A+B*x</a:t>
            </a:r>
            <a:endParaRPr lang="de-CH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5455927225352277E-2"/>
          <c:y val="9.3097389558232935E-2"/>
          <c:w val="0.8882015473755186"/>
          <c:h val="0.8218747035385637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1'!$D$6:$D$45</c:f>
              <c:numCache>
                <c:formatCode>General</c:formatCode>
                <c:ptCount val="40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2.5</c:v>
                </c:pt>
                <c:pt idx="4">
                  <c:v>4.5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1.5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'FALL 1'!$E$6:$E$45</c:f>
              <c:numCache>
                <c:formatCode>General</c:formatCode>
                <c:ptCount val="40"/>
                <c:pt idx="0">
                  <c:v>64</c:v>
                </c:pt>
                <c:pt idx="1">
                  <c:v>49</c:v>
                </c:pt>
                <c:pt idx="2">
                  <c:v>16</c:v>
                </c:pt>
                <c:pt idx="3">
                  <c:v>6.25</c:v>
                </c:pt>
                <c:pt idx="4">
                  <c:v>20.25</c:v>
                </c:pt>
                <c:pt idx="5">
                  <c:v>100</c:v>
                </c:pt>
                <c:pt idx="6">
                  <c:v>144</c:v>
                </c:pt>
                <c:pt idx="7">
                  <c:v>225</c:v>
                </c:pt>
                <c:pt idx="8">
                  <c:v>2.25</c:v>
                </c:pt>
                <c:pt idx="9">
                  <c:v>196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Messwerte</c:v>
                </c15:tx>
              </c15:filteredSeriesTitle>
            </c:ext>
            <c:ext xmlns:c16="http://schemas.microsoft.com/office/drawing/2014/chart" uri="{C3380CC4-5D6E-409C-BE32-E72D297353CC}">
              <c16:uniqueId val="{00000000-161F-4308-926B-436C67BF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5104"/>
        <c:axId val="383067264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1'!$D$6:$D$45</c:f>
              <c:numCache>
                <c:formatCode>General</c:formatCode>
                <c:ptCount val="40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2.5</c:v>
                </c:pt>
                <c:pt idx="4">
                  <c:v>4.5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1.5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'FALL 1'!$F$6:$F$45</c:f>
              <c:numCache>
                <c:formatCode>General</c:formatCode>
                <c:ptCount val="40"/>
                <c:pt idx="0">
                  <c:v>84.757171999999997</c:v>
                </c:pt>
                <c:pt idx="1">
                  <c:v>68.209356999999997</c:v>
                </c:pt>
                <c:pt idx="2">
                  <c:v>18.565911999999997</c:v>
                </c:pt>
                <c:pt idx="3">
                  <c:v>-6.2558105000000026</c:v>
                </c:pt>
                <c:pt idx="4">
                  <c:v>26.839819500000004</c:v>
                </c:pt>
                <c:pt idx="5">
                  <c:v>117.852802</c:v>
                </c:pt>
                <c:pt idx="6">
                  <c:v>150.948432</c:v>
                </c:pt>
                <c:pt idx="7">
                  <c:v>200.59187699999998</c:v>
                </c:pt>
                <c:pt idx="8">
                  <c:v>-22.803625500000003</c:v>
                </c:pt>
                <c:pt idx="9">
                  <c:v>184.044062</c:v>
                </c:pt>
                <c:pt idx="10">
                  <c:v>-47.625348000000002</c:v>
                </c:pt>
                <c:pt idx="11">
                  <c:v>-47.625348000000002</c:v>
                </c:pt>
                <c:pt idx="12">
                  <c:v>-47.625348000000002</c:v>
                </c:pt>
                <c:pt idx="13">
                  <c:v>-47.625348000000002</c:v>
                </c:pt>
                <c:pt idx="14">
                  <c:v>-47.625348000000002</c:v>
                </c:pt>
                <c:pt idx="15">
                  <c:v>-47.625348000000002</c:v>
                </c:pt>
                <c:pt idx="16">
                  <c:v>-47.625348000000002</c:v>
                </c:pt>
                <c:pt idx="17">
                  <c:v>-47.625348000000002</c:v>
                </c:pt>
                <c:pt idx="18">
                  <c:v>-47.625348000000002</c:v>
                </c:pt>
                <c:pt idx="19">
                  <c:v>-47.625348000000002</c:v>
                </c:pt>
                <c:pt idx="20">
                  <c:v>-47.625348000000002</c:v>
                </c:pt>
                <c:pt idx="21">
                  <c:v>-47.625348000000002</c:v>
                </c:pt>
                <c:pt idx="22">
                  <c:v>-47.625348000000002</c:v>
                </c:pt>
                <c:pt idx="23">
                  <c:v>-47.625348000000002</c:v>
                </c:pt>
                <c:pt idx="24">
                  <c:v>-47.625348000000002</c:v>
                </c:pt>
                <c:pt idx="25">
                  <c:v>-47.625348000000002</c:v>
                </c:pt>
                <c:pt idx="26">
                  <c:v>-47.625348000000002</c:v>
                </c:pt>
                <c:pt idx="27">
                  <c:v>-47.625348000000002</c:v>
                </c:pt>
                <c:pt idx="28">
                  <c:v>-47.625348000000002</c:v>
                </c:pt>
                <c:pt idx="29">
                  <c:v>-47.625348000000002</c:v>
                </c:pt>
                <c:pt idx="30">
                  <c:v>-47.625348000000002</c:v>
                </c:pt>
                <c:pt idx="31">
                  <c:v>-47.625348000000002</c:v>
                </c:pt>
                <c:pt idx="32">
                  <c:v>-47.625348000000002</c:v>
                </c:pt>
                <c:pt idx="33">
                  <c:v>-47.625348000000002</c:v>
                </c:pt>
                <c:pt idx="34">
                  <c:v>-47.625348000000002</c:v>
                </c:pt>
                <c:pt idx="35">
                  <c:v>-47.625348000000002</c:v>
                </c:pt>
                <c:pt idx="36">
                  <c:v>-47.625348000000002</c:v>
                </c:pt>
                <c:pt idx="37">
                  <c:v>-47.625348000000002</c:v>
                </c:pt>
                <c:pt idx="38">
                  <c:v>-47.625348000000002</c:v>
                </c:pt>
                <c:pt idx="39">
                  <c:v>-47.625348000000002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Funktionsgerade</c:v>
                </c15:tx>
              </c15:filteredSeriesTitle>
            </c:ext>
            <c:ext xmlns:c16="http://schemas.microsoft.com/office/drawing/2014/chart" uri="{C3380CC4-5D6E-409C-BE32-E72D297353CC}">
              <c16:uniqueId val="{00000001-161F-4308-926B-436C67BF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5104"/>
        <c:axId val="383067264"/>
      </c:scatterChart>
      <c:valAx>
        <c:axId val="38307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67264"/>
        <c:crosses val="autoZero"/>
        <c:crossBetween val="midCat"/>
      </c:valAx>
      <c:valAx>
        <c:axId val="3830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5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>
                <a:solidFill>
                  <a:srgbClr val="FF0000"/>
                </a:solidFill>
              </a:rPr>
              <a:t>FALL</a:t>
            </a:r>
            <a:r>
              <a:rPr lang="de-CH" b="1" baseline="0">
                <a:solidFill>
                  <a:srgbClr val="FF0000"/>
                </a:solidFill>
              </a:rPr>
              <a:t> 2: FUNKTION Y = A + B*lnIxI</a:t>
            </a:r>
            <a:endParaRPr lang="de-CH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1882159589864348E-2"/>
          <c:y val="0.10905349794238685"/>
          <c:w val="0.93888888888888888"/>
          <c:h val="0.78992314782937045"/>
        </c:manualLayout>
      </c:layout>
      <c:scatterChart>
        <c:scatterStyle val="lineMarker"/>
        <c:varyColors val="0"/>
        <c:ser>
          <c:idx val="0"/>
          <c:order val="0"/>
          <c:tx>
            <c:v>Messwerte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2'!$D$6:$D$45</c:f>
              <c:numCache>
                <c:formatCode>General</c:formatCode>
                <c:ptCount val="40"/>
                <c:pt idx="0">
                  <c:v>2.0794415429298359</c:v>
                </c:pt>
                <c:pt idx="1">
                  <c:v>1.9459101504838847</c:v>
                </c:pt>
                <c:pt idx="2">
                  <c:v>1.3862943611198906</c:v>
                </c:pt>
                <c:pt idx="3">
                  <c:v>0.91629073187415511</c:v>
                </c:pt>
                <c:pt idx="4">
                  <c:v>1.5040773967762742</c:v>
                </c:pt>
                <c:pt idx="5">
                  <c:v>2.3025850929940459</c:v>
                </c:pt>
                <c:pt idx="6">
                  <c:v>2.4849066497880004</c:v>
                </c:pt>
                <c:pt idx="7">
                  <c:v>2.7080502011022101</c:v>
                </c:pt>
                <c:pt idx="8">
                  <c:v>0.40546510810816438</c:v>
                </c:pt>
                <c:pt idx="9">
                  <c:v>2.6390573296152584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'FALL 2'!$E$6:$E$45</c:f>
              <c:numCache>
                <c:formatCode>General</c:formatCode>
                <c:ptCount val="40"/>
                <c:pt idx="0">
                  <c:v>64</c:v>
                </c:pt>
                <c:pt idx="1">
                  <c:v>49</c:v>
                </c:pt>
                <c:pt idx="2">
                  <c:v>16</c:v>
                </c:pt>
                <c:pt idx="3">
                  <c:v>6.25</c:v>
                </c:pt>
                <c:pt idx="4">
                  <c:v>20.25</c:v>
                </c:pt>
                <c:pt idx="5">
                  <c:v>100</c:v>
                </c:pt>
                <c:pt idx="6">
                  <c:v>144</c:v>
                </c:pt>
                <c:pt idx="7">
                  <c:v>225</c:v>
                </c:pt>
                <c:pt idx="8">
                  <c:v>2.25</c:v>
                </c:pt>
                <c:pt idx="9">
                  <c:v>196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09-4FA3-8E8A-040B94C87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5888"/>
        <c:axId val="383077064"/>
      </c:scatterChart>
      <c:scatterChart>
        <c:scatterStyle val="smoothMarker"/>
        <c:varyColors val="0"/>
        <c:ser>
          <c:idx val="1"/>
          <c:order val="1"/>
          <c:tx>
            <c:v>Funktionsgerade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2'!$D$6:$D$45</c:f>
              <c:numCache>
                <c:formatCode>General</c:formatCode>
                <c:ptCount val="40"/>
                <c:pt idx="0">
                  <c:v>2.0794415429298359</c:v>
                </c:pt>
                <c:pt idx="1">
                  <c:v>1.9459101504838847</c:v>
                </c:pt>
                <c:pt idx="2">
                  <c:v>1.3862943611198906</c:v>
                </c:pt>
                <c:pt idx="3">
                  <c:v>0.91629073187415511</c:v>
                </c:pt>
                <c:pt idx="4">
                  <c:v>1.5040773967762742</c:v>
                </c:pt>
                <c:pt idx="5">
                  <c:v>2.3025850929940459</c:v>
                </c:pt>
                <c:pt idx="6">
                  <c:v>2.4849066497880004</c:v>
                </c:pt>
                <c:pt idx="7">
                  <c:v>2.7080502011022101</c:v>
                </c:pt>
                <c:pt idx="8">
                  <c:v>0.40546510810816438</c:v>
                </c:pt>
                <c:pt idx="9">
                  <c:v>2.6390573296152584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'FALL 2'!$F$6:$F$45</c:f>
              <c:numCache>
                <c:formatCode>General</c:formatCode>
                <c:ptCount val="40"/>
                <c:pt idx="0">
                  <c:v>104.62164358381125</c:v>
                </c:pt>
                <c:pt idx="1">
                  <c:v>92.303049484702541</c:v>
                </c:pt>
                <c:pt idx="2">
                  <c:v>40.677138645663817</c:v>
                </c:pt>
                <c:pt idx="3">
                  <c:v>-2.6818335610380615</c:v>
                </c:pt>
                <c:pt idx="4">
                  <c:v>51.54290871991148</c:v>
                </c:pt>
                <c:pt idx="5">
                  <c:v>125.20717608462579</c:v>
                </c:pt>
                <c:pt idx="6">
                  <c:v>142.02678091703552</c:v>
                </c:pt>
                <c:pt idx="7">
                  <c:v>162.61231353316555</c:v>
                </c:pt>
                <c:pt idx="8">
                  <c:v>-49.806733551460212</c:v>
                </c:pt>
                <c:pt idx="9">
                  <c:v>156.24755417574525</c:v>
                </c:pt>
                <c:pt idx="10">
                  <c:v>-87.211871000000002</c:v>
                </c:pt>
                <c:pt idx="11">
                  <c:v>-87.211871000000002</c:v>
                </c:pt>
                <c:pt idx="12">
                  <c:v>-87.211871000000002</c:v>
                </c:pt>
                <c:pt idx="13">
                  <c:v>-87.211871000000002</c:v>
                </c:pt>
                <c:pt idx="14">
                  <c:v>-87.211871000000002</c:v>
                </c:pt>
                <c:pt idx="15">
                  <c:v>-87.211871000000002</c:v>
                </c:pt>
                <c:pt idx="16">
                  <c:v>-87.211871000000002</c:v>
                </c:pt>
                <c:pt idx="17">
                  <c:v>-87.211871000000002</c:v>
                </c:pt>
                <c:pt idx="18">
                  <c:v>-87.211871000000002</c:v>
                </c:pt>
                <c:pt idx="19">
                  <c:v>-87.211871000000002</c:v>
                </c:pt>
                <c:pt idx="20">
                  <c:v>-87.211871000000002</c:v>
                </c:pt>
                <c:pt idx="21">
                  <c:v>-87.211871000000002</c:v>
                </c:pt>
                <c:pt idx="22">
                  <c:v>-87.211871000000002</c:v>
                </c:pt>
                <c:pt idx="23">
                  <c:v>-87.211871000000002</c:v>
                </c:pt>
                <c:pt idx="24">
                  <c:v>-87.211871000000002</c:v>
                </c:pt>
                <c:pt idx="25">
                  <c:v>-87.211871000000002</c:v>
                </c:pt>
                <c:pt idx="26">
                  <c:v>-87.211871000000002</c:v>
                </c:pt>
                <c:pt idx="27">
                  <c:v>-87.211871000000002</c:v>
                </c:pt>
                <c:pt idx="28">
                  <c:v>-87.211871000000002</c:v>
                </c:pt>
                <c:pt idx="29">
                  <c:v>-87.211871000000002</c:v>
                </c:pt>
                <c:pt idx="30">
                  <c:v>-87.211871000000002</c:v>
                </c:pt>
                <c:pt idx="31">
                  <c:v>-87.211871000000002</c:v>
                </c:pt>
                <c:pt idx="32">
                  <c:v>-87.211871000000002</c:v>
                </c:pt>
                <c:pt idx="33">
                  <c:v>-87.211871000000002</c:v>
                </c:pt>
                <c:pt idx="34">
                  <c:v>-87.211871000000002</c:v>
                </c:pt>
                <c:pt idx="35">
                  <c:v>-87.211871000000002</c:v>
                </c:pt>
                <c:pt idx="36">
                  <c:v>-87.211871000000002</c:v>
                </c:pt>
                <c:pt idx="37">
                  <c:v>-87.211871000000002</c:v>
                </c:pt>
                <c:pt idx="38">
                  <c:v>-87.211871000000002</c:v>
                </c:pt>
                <c:pt idx="39">
                  <c:v>-87.211871000000002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09-4FA3-8E8A-040B94C87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5888"/>
        <c:axId val="383077064"/>
      </c:scatterChart>
      <c:valAx>
        <c:axId val="38307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7064"/>
        <c:crosses val="autoZero"/>
        <c:crossBetween val="midCat"/>
      </c:valAx>
      <c:valAx>
        <c:axId val="38307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5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0000"/>
                </a:solidFill>
              </a:rPr>
              <a:t>FALL</a:t>
            </a:r>
            <a:r>
              <a:rPr lang="en-US" b="1" baseline="0">
                <a:solidFill>
                  <a:srgbClr val="FF0000"/>
                </a:solidFill>
              </a:rPr>
              <a:t> 5: Y = A+B*[lnIlnIxII]</a:t>
            </a:r>
            <a:endParaRPr lang="en-US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2097384378676805E-2"/>
          <c:y val="9.9482469486800756E-2"/>
          <c:w val="0.90349300087489059"/>
          <c:h val="0.7358273269437933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5'!$D$6:$D$45</c:f>
              <c:numCache>
                <c:formatCode>General</c:formatCode>
                <c:ptCount val="40"/>
                <c:pt idx="0">
                  <c:v>0.73210537926014541</c:v>
                </c:pt>
                <c:pt idx="1">
                  <c:v>0.66573715190378169</c:v>
                </c:pt>
                <c:pt idx="2">
                  <c:v>0.32665229327827383</c:v>
                </c:pt>
                <c:pt idx="3">
                  <c:v>-8.7377919349881192E-2</c:v>
                </c:pt>
                <c:pt idx="4">
                  <c:v>0.40819445920621489</c:v>
                </c:pt>
                <c:pt idx="5">
                  <c:v>0.83403678816162974</c:v>
                </c:pt>
                <c:pt idx="6">
                  <c:v>0.91023844692576605</c:v>
                </c:pt>
                <c:pt idx="7">
                  <c:v>0.99623135473597912</c:v>
                </c:pt>
                <c:pt idx="8">
                  <c:v>-0.90255605448210952</c:v>
                </c:pt>
                <c:pt idx="9">
                  <c:v>0.97042448785819069</c:v>
                </c:pt>
                <c:pt idx="10">
                  <c:v>3.6786421961512406E-5</c:v>
                </c:pt>
                <c:pt idx="11">
                  <c:v>3.6786421961512406E-5</c:v>
                </c:pt>
                <c:pt idx="12">
                  <c:v>3.6786421961512406E-5</c:v>
                </c:pt>
                <c:pt idx="13">
                  <c:v>3.6786421961512406E-5</c:v>
                </c:pt>
                <c:pt idx="14">
                  <c:v>3.6786421961512406E-5</c:v>
                </c:pt>
                <c:pt idx="15">
                  <c:v>3.6786421961512406E-5</c:v>
                </c:pt>
                <c:pt idx="16">
                  <c:v>3.6786421961512406E-5</c:v>
                </c:pt>
                <c:pt idx="17">
                  <c:v>3.6786421961512406E-5</c:v>
                </c:pt>
                <c:pt idx="18">
                  <c:v>3.6786421961512406E-5</c:v>
                </c:pt>
                <c:pt idx="19">
                  <c:v>3.6786421961512406E-5</c:v>
                </c:pt>
                <c:pt idx="20">
                  <c:v>3.6786421961512406E-5</c:v>
                </c:pt>
                <c:pt idx="21">
                  <c:v>3.6786421961512406E-5</c:v>
                </c:pt>
                <c:pt idx="22">
                  <c:v>3.6786421961512406E-5</c:v>
                </c:pt>
                <c:pt idx="23">
                  <c:v>3.6786421961512406E-5</c:v>
                </c:pt>
                <c:pt idx="24">
                  <c:v>3.6786421961512406E-5</c:v>
                </c:pt>
                <c:pt idx="25">
                  <c:v>3.6786421961512406E-5</c:v>
                </c:pt>
                <c:pt idx="26">
                  <c:v>3.6786421961512406E-5</c:v>
                </c:pt>
                <c:pt idx="27">
                  <c:v>3.6786421961512406E-5</c:v>
                </c:pt>
                <c:pt idx="28">
                  <c:v>3.6786421961512406E-5</c:v>
                </c:pt>
                <c:pt idx="29">
                  <c:v>3.6786421961512406E-5</c:v>
                </c:pt>
                <c:pt idx="30">
                  <c:v>3.6786421961512406E-5</c:v>
                </c:pt>
                <c:pt idx="31">
                  <c:v>3.6786421961512406E-5</c:v>
                </c:pt>
                <c:pt idx="32">
                  <c:v>3.6786421961512406E-5</c:v>
                </c:pt>
                <c:pt idx="33">
                  <c:v>3.6786421961512406E-5</c:v>
                </c:pt>
                <c:pt idx="34">
                  <c:v>3.6786421961512406E-5</c:v>
                </c:pt>
                <c:pt idx="35">
                  <c:v>3.6786421961512406E-5</c:v>
                </c:pt>
                <c:pt idx="36">
                  <c:v>3.6786421961512406E-5</c:v>
                </c:pt>
                <c:pt idx="37">
                  <c:v>3.6786421961512406E-5</c:v>
                </c:pt>
                <c:pt idx="38">
                  <c:v>3.6786421961512406E-5</c:v>
                </c:pt>
                <c:pt idx="39">
                  <c:v>3.6786421961512406E-5</c:v>
                </c:pt>
              </c:numCache>
            </c:numRef>
          </c:xVal>
          <c:yVal>
            <c:numRef>
              <c:f>'FALL 5'!$E$6:$E$45</c:f>
              <c:numCache>
                <c:formatCode>General</c:formatCode>
                <c:ptCount val="40"/>
                <c:pt idx="0">
                  <c:v>64</c:v>
                </c:pt>
                <c:pt idx="1">
                  <c:v>49</c:v>
                </c:pt>
                <c:pt idx="2">
                  <c:v>16</c:v>
                </c:pt>
                <c:pt idx="3">
                  <c:v>6.25</c:v>
                </c:pt>
                <c:pt idx="4">
                  <c:v>20.25</c:v>
                </c:pt>
                <c:pt idx="5">
                  <c:v>100</c:v>
                </c:pt>
                <c:pt idx="6">
                  <c:v>144</c:v>
                </c:pt>
                <c:pt idx="7">
                  <c:v>225</c:v>
                </c:pt>
                <c:pt idx="8">
                  <c:v>2.25</c:v>
                </c:pt>
                <c:pt idx="9">
                  <c:v>196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47-4565-AF25-1BAB6418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7848"/>
        <c:axId val="383066088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5'!$D$6:$D$45</c:f>
              <c:numCache>
                <c:formatCode>General</c:formatCode>
                <c:ptCount val="40"/>
                <c:pt idx="0">
                  <c:v>0.73210537926014541</c:v>
                </c:pt>
                <c:pt idx="1">
                  <c:v>0.66573715190378169</c:v>
                </c:pt>
                <c:pt idx="2">
                  <c:v>0.32665229327827383</c:v>
                </c:pt>
                <c:pt idx="3">
                  <c:v>-8.7377919349881192E-2</c:v>
                </c:pt>
                <c:pt idx="4">
                  <c:v>0.40819445920621489</c:v>
                </c:pt>
                <c:pt idx="5">
                  <c:v>0.83403678816162974</c:v>
                </c:pt>
                <c:pt idx="6">
                  <c:v>0.91023844692576605</c:v>
                </c:pt>
                <c:pt idx="7">
                  <c:v>0.99623135473597912</c:v>
                </c:pt>
                <c:pt idx="8">
                  <c:v>-0.90255605448210952</c:v>
                </c:pt>
                <c:pt idx="9">
                  <c:v>0.97042448785819069</c:v>
                </c:pt>
                <c:pt idx="10">
                  <c:v>3.6786421961512406E-5</c:v>
                </c:pt>
                <c:pt idx="11">
                  <c:v>3.6786421961512406E-5</c:v>
                </c:pt>
                <c:pt idx="12">
                  <c:v>3.6786421961512406E-5</c:v>
                </c:pt>
                <c:pt idx="13">
                  <c:v>3.6786421961512406E-5</c:v>
                </c:pt>
                <c:pt idx="14">
                  <c:v>3.6786421961512406E-5</c:v>
                </c:pt>
                <c:pt idx="15">
                  <c:v>3.6786421961512406E-5</c:v>
                </c:pt>
                <c:pt idx="16">
                  <c:v>3.6786421961512406E-5</c:v>
                </c:pt>
                <c:pt idx="17">
                  <c:v>3.6786421961512406E-5</c:v>
                </c:pt>
                <c:pt idx="18">
                  <c:v>3.6786421961512406E-5</c:v>
                </c:pt>
                <c:pt idx="19">
                  <c:v>3.6786421961512406E-5</c:v>
                </c:pt>
                <c:pt idx="20">
                  <c:v>3.6786421961512406E-5</c:v>
                </c:pt>
                <c:pt idx="21">
                  <c:v>3.6786421961512406E-5</c:v>
                </c:pt>
                <c:pt idx="22">
                  <c:v>3.6786421961512406E-5</c:v>
                </c:pt>
                <c:pt idx="23">
                  <c:v>3.6786421961512406E-5</c:v>
                </c:pt>
                <c:pt idx="24">
                  <c:v>3.6786421961512406E-5</c:v>
                </c:pt>
                <c:pt idx="25">
                  <c:v>3.6786421961512406E-5</c:v>
                </c:pt>
                <c:pt idx="26">
                  <c:v>3.6786421961512406E-5</c:v>
                </c:pt>
                <c:pt idx="27">
                  <c:v>3.6786421961512406E-5</c:v>
                </c:pt>
                <c:pt idx="28">
                  <c:v>3.6786421961512406E-5</c:v>
                </c:pt>
                <c:pt idx="29">
                  <c:v>3.6786421961512406E-5</c:v>
                </c:pt>
                <c:pt idx="30">
                  <c:v>3.6786421961512406E-5</c:v>
                </c:pt>
                <c:pt idx="31">
                  <c:v>3.6786421961512406E-5</c:v>
                </c:pt>
                <c:pt idx="32">
                  <c:v>3.6786421961512406E-5</c:v>
                </c:pt>
                <c:pt idx="33">
                  <c:v>3.6786421961512406E-5</c:v>
                </c:pt>
                <c:pt idx="34">
                  <c:v>3.6786421961512406E-5</c:v>
                </c:pt>
                <c:pt idx="35">
                  <c:v>3.6786421961512406E-5</c:v>
                </c:pt>
                <c:pt idx="36">
                  <c:v>3.6786421961512406E-5</c:v>
                </c:pt>
                <c:pt idx="37">
                  <c:v>3.6786421961512406E-5</c:v>
                </c:pt>
                <c:pt idx="38">
                  <c:v>3.6786421961512406E-5</c:v>
                </c:pt>
                <c:pt idx="39">
                  <c:v>3.6786421961512406E-5</c:v>
                </c:pt>
              </c:numCache>
            </c:numRef>
          </c:xVal>
          <c:yVal>
            <c:numRef>
              <c:f>'FALL 5'!$F$6:$F$45</c:f>
              <c:numCache>
                <c:formatCode>General</c:formatCode>
                <c:ptCount val="40"/>
                <c:pt idx="0">
                  <c:v>107.10559865239537</c:v>
                </c:pt>
                <c:pt idx="1">
                  <c:v>100.42300785622822</c:v>
                </c:pt>
                <c:pt idx="2">
                  <c:v>66.280686362490428</c:v>
                </c:pt>
                <c:pt idx="3">
                  <c:v>24.592146552804845</c:v>
                </c:pt>
                <c:pt idx="4">
                  <c:v>74.491135085245773</c:v>
                </c:pt>
                <c:pt idx="5">
                  <c:v>117.36903225757354</c:v>
                </c:pt>
                <c:pt idx="6">
                  <c:v>125.04174740748419</c:v>
                </c:pt>
                <c:pt idx="7">
                  <c:v>133.7003395856747</c:v>
                </c:pt>
                <c:pt idx="8">
                  <c:v>-57.487820323830256</c:v>
                </c:pt>
                <c:pt idx="9">
                  <c:v>131.10185627604199</c:v>
                </c:pt>
                <c:pt idx="10">
                  <c:v>33.393899010407026</c:v>
                </c:pt>
                <c:pt idx="11">
                  <c:v>33.393899010407026</c:v>
                </c:pt>
                <c:pt idx="12">
                  <c:v>33.393899010407026</c:v>
                </c:pt>
                <c:pt idx="13">
                  <c:v>33.393899010407026</c:v>
                </c:pt>
                <c:pt idx="14">
                  <c:v>33.393899010407026</c:v>
                </c:pt>
                <c:pt idx="15">
                  <c:v>33.393899010407026</c:v>
                </c:pt>
                <c:pt idx="16">
                  <c:v>33.393899010407026</c:v>
                </c:pt>
                <c:pt idx="17">
                  <c:v>33.393899010407026</c:v>
                </c:pt>
                <c:pt idx="18">
                  <c:v>33.393899010407026</c:v>
                </c:pt>
                <c:pt idx="19">
                  <c:v>33.393899010407026</c:v>
                </c:pt>
                <c:pt idx="20">
                  <c:v>33.393899010407026</c:v>
                </c:pt>
                <c:pt idx="21">
                  <c:v>33.393899010407026</c:v>
                </c:pt>
                <c:pt idx="22">
                  <c:v>33.393899010407026</c:v>
                </c:pt>
                <c:pt idx="23">
                  <c:v>33.393899010407026</c:v>
                </c:pt>
                <c:pt idx="24">
                  <c:v>33.393899010407026</c:v>
                </c:pt>
                <c:pt idx="25">
                  <c:v>33.393899010407026</c:v>
                </c:pt>
                <c:pt idx="26">
                  <c:v>33.393899010407026</c:v>
                </c:pt>
                <c:pt idx="27">
                  <c:v>33.393899010407026</c:v>
                </c:pt>
                <c:pt idx="28">
                  <c:v>33.393899010407026</c:v>
                </c:pt>
                <c:pt idx="29">
                  <c:v>33.393899010407026</c:v>
                </c:pt>
                <c:pt idx="30">
                  <c:v>33.393899010407026</c:v>
                </c:pt>
                <c:pt idx="31">
                  <c:v>33.393899010407026</c:v>
                </c:pt>
                <c:pt idx="32">
                  <c:v>33.393899010407026</c:v>
                </c:pt>
                <c:pt idx="33">
                  <c:v>33.393899010407026</c:v>
                </c:pt>
                <c:pt idx="34">
                  <c:v>33.393899010407026</c:v>
                </c:pt>
                <c:pt idx="35">
                  <c:v>33.393899010407026</c:v>
                </c:pt>
                <c:pt idx="36">
                  <c:v>33.393899010407026</c:v>
                </c:pt>
                <c:pt idx="37">
                  <c:v>33.393899010407026</c:v>
                </c:pt>
                <c:pt idx="38">
                  <c:v>33.393899010407026</c:v>
                </c:pt>
                <c:pt idx="39">
                  <c:v>33.393899010407026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47-4565-AF25-1BAB6418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7848"/>
        <c:axId val="383066088"/>
      </c:scatterChart>
      <c:valAx>
        <c:axId val="383077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66088"/>
        <c:crosses val="autoZero"/>
        <c:crossBetween val="midCat"/>
      </c:valAx>
      <c:valAx>
        <c:axId val="38306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7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570676079283194"/>
          <c:y val="0.88333759055858496"/>
          <c:w val="0.50375417469101191"/>
          <c:h val="9.32842349930139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7: FUNKTION Y = A*e^(B*x) </a:t>
            </a:r>
            <a:endParaRPr lang="de-CH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7'!$D$6:$D$45</c:f>
              <c:numCache>
                <c:formatCode>General</c:formatCode>
                <c:ptCount val="40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2.5</c:v>
                </c:pt>
                <c:pt idx="4">
                  <c:v>4.5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1.5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'FALL 7'!$E$6:$E$45</c:f>
              <c:numCache>
                <c:formatCode>General</c:formatCode>
                <c:ptCount val="40"/>
                <c:pt idx="0">
                  <c:v>4.1588830833596715</c:v>
                </c:pt>
                <c:pt idx="1">
                  <c:v>3.8918202981106265</c:v>
                </c:pt>
                <c:pt idx="2">
                  <c:v>2.7725887222397811</c:v>
                </c:pt>
                <c:pt idx="3">
                  <c:v>1.8325814637483102</c:v>
                </c:pt>
                <c:pt idx="4">
                  <c:v>3.0081547935525483</c:v>
                </c:pt>
                <c:pt idx="5">
                  <c:v>4.6051701859880918</c:v>
                </c:pt>
                <c:pt idx="6">
                  <c:v>4.9698132995760007</c:v>
                </c:pt>
                <c:pt idx="7">
                  <c:v>5.4161004022044201</c:v>
                </c:pt>
                <c:pt idx="8">
                  <c:v>0.81093021621632877</c:v>
                </c:pt>
                <c:pt idx="9">
                  <c:v>5.2781146592305168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47-4E3D-8B0D-E4B9C23E2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1576"/>
        <c:axId val="383076280"/>
      </c:scatterChart>
      <c:scatterChart>
        <c:scatterStyle val="smoothMarker"/>
        <c:varyColors val="0"/>
        <c:ser>
          <c:idx val="1"/>
          <c:order val="1"/>
          <c:tx>
            <c:v>Funktionsgerade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7'!$D$6:$D$45</c:f>
              <c:numCache>
                <c:formatCode>General</c:formatCode>
                <c:ptCount val="40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2.5</c:v>
                </c:pt>
                <c:pt idx="4">
                  <c:v>4.5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1.5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'FALL 7'!$F$6:$F$45</c:f>
              <c:numCache>
                <c:formatCode>General</c:formatCode>
                <c:ptCount val="40"/>
                <c:pt idx="0">
                  <c:v>3.7204065682100498</c:v>
                </c:pt>
                <c:pt idx="1">
                  <c:v>3.4138015680362397</c:v>
                </c:pt>
                <c:pt idx="2">
                  <c:v>2.4939865675148098</c:v>
                </c:pt>
                <c:pt idx="3">
                  <c:v>2.0340790672540949</c:v>
                </c:pt>
                <c:pt idx="4">
                  <c:v>2.6472890676017151</c:v>
                </c:pt>
                <c:pt idx="5">
                  <c:v>4.3336165685576704</c:v>
                </c:pt>
                <c:pt idx="6">
                  <c:v>4.9468265689052897</c:v>
                </c:pt>
                <c:pt idx="7">
                  <c:v>5.8666415694267204</c:v>
                </c:pt>
                <c:pt idx="8">
                  <c:v>1.7274740670802851</c:v>
                </c:pt>
                <c:pt idx="9">
                  <c:v>5.5600365692529099</c:v>
                </c:pt>
                <c:pt idx="10">
                  <c:v>1.2675665668195701</c:v>
                </c:pt>
                <c:pt idx="11">
                  <c:v>1.2675665668195701</c:v>
                </c:pt>
                <c:pt idx="12">
                  <c:v>1.2675665668195701</c:v>
                </c:pt>
                <c:pt idx="13">
                  <c:v>1.2675665668195701</c:v>
                </c:pt>
                <c:pt idx="14">
                  <c:v>1.2675665668195701</c:v>
                </c:pt>
                <c:pt idx="15">
                  <c:v>1.2675665668195701</c:v>
                </c:pt>
                <c:pt idx="16">
                  <c:v>1.2675665668195701</c:v>
                </c:pt>
                <c:pt idx="17">
                  <c:v>1.2675665668195701</c:v>
                </c:pt>
                <c:pt idx="18">
                  <c:v>1.2675665668195701</c:v>
                </c:pt>
                <c:pt idx="19">
                  <c:v>1.2675665668195701</c:v>
                </c:pt>
                <c:pt idx="20">
                  <c:v>1.2675665668195701</c:v>
                </c:pt>
                <c:pt idx="21">
                  <c:v>1.2675665668195701</c:v>
                </c:pt>
                <c:pt idx="22">
                  <c:v>1.2675665668195701</c:v>
                </c:pt>
                <c:pt idx="23">
                  <c:v>1.2675665668195701</c:v>
                </c:pt>
                <c:pt idx="24">
                  <c:v>1.2675665668195701</c:v>
                </c:pt>
                <c:pt idx="25">
                  <c:v>1.2675665668195701</c:v>
                </c:pt>
                <c:pt idx="26">
                  <c:v>1.2675665668195701</c:v>
                </c:pt>
                <c:pt idx="27">
                  <c:v>1.2675665668195701</c:v>
                </c:pt>
                <c:pt idx="28">
                  <c:v>1.2675665668195701</c:v>
                </c:pt>
                <c:pt idx="29">
                  <c:v>1.2675665668195701</c:v>
                </c:pt>
                <c:pt idx="30">
                  <c:v>1.2675665668195701</c:v>
                </c:pt>
                <c:pt idx="31">
                  <c:v>1.2675665668195701</c:v>
                </c:pt>
                <c:pt idx="32">
                  <c:v>1.2675665668195701</c:v>
                </c:pt>
                <c:pt idx="33">
                  <c:v>1.2675665668195701</c:v>
                </c:pt>
                <c:pt idx="34">
                  <c:v>1.2675665668195701</c:v>
                </c:pt>
                <c:pt idx="35">
                  <c:v>1.2675665668195701</c:v>
                </c:pt>
                <c:pt idx="36">
                  <c:v>1.2675665668195701</c:v>
                </c:pt>
                <c:pt idx="37">
                  <c:v>1.2675665668195701</c:v>
                </c:pt>
                <c:pt idx="38">
                  <c:v>1.2675665668195701</c:v>
                </c:pt>
                <c:pt idx="39">
                  <c:v>1.2675665668195701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47-4E3D-8B0D-E4B9C23E2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1576"/>
        <c:axId val="383076280"/>
      </c:scatterChart>
      <c:valAx>
        <c:axId val="383071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6280"/>
        <c:crosses val="autoZero"/>
        <c:crossBetween val="midCat"/>
      </c:valAx>
      <c:valAx>
        <c:axId val="38307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1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8: FUNKTION Y = e^[A*e^(B*x)]</a:t>
            </a:r>
            <a:endParaRPr lang="de-CH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6487053258036099E-2"/>
          <c:y val="8.7188528443817595E-2"/>
          <c:w val="0.95710181670221373"/>
          <c:h val="0.8045054399934845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8'!$D$6:$D$45</c:f>
              <c:numCache>
                <c:formatCode>General</c:formatCode>
                <c:ptCount val="40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2.5</c:v>
                </c:pt>
                <c:pt idx="4">
                  <c:v>4.5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1.5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'FALL 8'!$E$6:$E$45</c:f>
              <c:numCache>
                <c:formatCode>General</c:formatCode>
                <c:ptCount val="40"/>
                <c:pt idx="0">
                  <c:v>1.4252465490220925</c:v>
                </c:pt>
                <c:pt idx="1">
                  <c:v>1.3588769916626078</c:v>
                </c:pt>
                <c:pt idx="2">
                  <c:v>1.0197814427924372</c:v>
                </c:pt>
                <c:pt idx="3">
                  <c:v>0.60572561750004339</c:v>
                </c:pt>
                <c:pt idx="4">
                  <c:v>1.1013268670276919</c:v>
                </c:pt>
                <c:pt idx="5">
                  <c:v>1.5271796260250483</c:v>
                </c:pt>
                <c:pt idx="6">
                  <c:v>1.6033822740650039</c:v>
                </c:pt>
                <c:pt idx="7">
                  <c:v>1.6893760735934</c:v>
                </c:pt>
                <c:pt idx="8">
                  <c:v>-0.20957322035119391</c:v>
                </c:pt>
                <c:pt idx="9">
                  <c:v>1.6635689619339744</c:v>
                </c:pt>
                <c:pt idx="10">
                  <c:v>3.6619069328044363E-8</c:v>
                </c:pt>
                <c:pt idx="11">
                  <c:v>3.6619069328044363E-8</c:v>
                </c:pt>
                <c:pt idx="12">
                  <c:v>3.6619069328044363E-8</c:v>
                </c:pt>
                <c:pt idx="13">
                  <c:v>3.6619069328044363E-8</c:v>
                </c:pt>
                <c:pt idx="14">
                  <c:v>3.6619069328044363E-8</c:v>
                </c:pt>
                <c:pt idx="15">
                  <c:v>3.6619069328044363E-8</c:v>
                </c:pt>
                <c:pt idx="16">
                  <c:v>3.6619069328044363E-8</c:v>
                </c:pt>
                <c:pt idx="17">
                  <c:v>3.6619069328044363E-8</c:v>
                </c:pt>
                <c:pt idx="18">
                  <c:v>3.6619069328044363E-8</c:v>
                </c:pt>
                <c:pt idx="19">
                  <c:v>3.6619069328044363E-8</c:v>
                </c:pt>
                <c:pt idx="20">
                  <c:v>3.6619069328044363E-8</c:v>
                </c:pt>
                <c:pt idx="21">
                  <c:v>3.6619069328044363E-8</c:v>
                </c:pt>
                <c:pt idx="22">
                  <c:v>3.6619069328044363E-8</c:v>
                </c:pt>
                <c:pt idx="23">
                  <c:v>3.6619069328044363E-8</c:v>
                </c:pt>
                <c:pt idx="24">
                  <c:v>3.6619069328044363E-8</c:v>
                </c:pt>
                <c:pt idx="25">
                  <c:v>3.6619069328044363E-8</c:v>
                </c:pt>
                <c:pt idx="26">
                  <c:v>3.6619069328044363E-8</c:v>
                </c:pt>
                <c:pt idx="27">
                  <c:v>3.6619069328044363E-8</c:v>
                </c:pt>
                <c:pt idx="28">
                  <c:v>3.6619069328044363E-8</c:v>
                </c:pt>
                <c:pt idx="29">
                  <c:v>3.6619069328044363E-8</c:v>
                </c:pt>
                <c:pt idx="30">
                  <c:v>3.6619069328044363E-8</c:v>
                </c:pt>
                <c:pt idx="31">
                  <c:v>3.6619069328044363E-8</c:v>
                </c:pt>
                <c:pt idx="32">
                  <c:v>3.6619069328044363E-8</c:v>
                </c:pt>
                <c:pt idx="33">
                  <c:v>3.6619069328044363E-8</c:v>
                </c:pt>
                <c:pt idx="34">
                  <c:v>3.6619069328044363E-8</c:v>
                </c:pt>
                <c:pt idx="35">
                  <c:v>3.6619069328044363E-8</c:v>
                </c:pt>
                <c:pt idx="36">
                  <c:v>3.6619069328044363E-8</c:v>
                </c:pt>
                <c:pt idx="37">
                  <c:v>3.6619069328044363E-8</c:v>
                </c:pt>
                <c:pt idx="38">
                  <c:v>3.6619069328044363E-8</c:v>
                </c:pt>
                <c:pt idx="39">
                  <c:v>3.6619069328044363E-8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37-4E94-AF75-649326A69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0008"/>
        <c:axId val="383071968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8'!$D$6:$D$45</c:f>
              <c:numCache>
                <c:formatCode>General</c:formatCode>
                <c:ptCount val="40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2.5</c:v>
                </c:pt>
                <c:pt idx="4">
                  <c:v>4.5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1.5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'FALL 8'!$F$6:$F$45</c:f>
              <c:numCache>
                <c:formatCode>General</c:formatCode>
                <c:ptCount val="40"/>
                <c:pt idx="0">
                  <c:v>1.1943190128879035</c:v>
                </c:pt>
                <c:pt idx="1">
                  <c:v>1.0888600128281203</c:v>
                </c:pt>
                <c:pt idx="2">
                  <c:v>0.77248301264877062</c:v>
                </c:pt>
                <c:pt idx="3">
                  <c:v>0.61429451255909617</c:v>
                </c:pt>
                <c:pt idx="4">
                  <c:v>0.82521251267866236</c:v>
                </c:pt>
                <c:pt idx="5">
                  <c:v>1.4052370130074698</c:v>
                </c:pt>
                <c:pt idx="6">
                  <c:v>1.6161550131270364</c:v>
                </c:pt>
                <c:pt idx="7">
                  <c:v>1.9325320133063859</c:v>
                </c:pt>
                <c:pt idx="8">
                  <c:v>0.5088355124993128</c:v>
                </c:pt>
                <c:pt idx="9">
                  <c:v>1.8270730132466027</c:v>
                </c:pt>
                <c:pt idx="10">
                  <c:v>0.35064701240963791</c:v>
                </c:pt>
                <c:pt idx="11">
                  <c:v>0.35064701240963791</c:v>
                </c:pt>
                <c:pt idx="12">
                  <c:v>0.35064701240963791</c:v>
                </c:pt>
                <c:pt idx="13">
                  <c:v>0.35064701240963791</c:v>
                </c:pt>
                <c:pt idx="14">
                  <c:v>0.35064701240963791</c:v>
                </c:pt>
                <c:pt idx="15">
                  <c:v>0.35064701240963791</c:v>
                </c:pt>
                <c:pt idx="16">
                  <c:v>0.35064701240963791</c:v>
                </c:pt>
                <c:pt idx="17">
                  <c:v>0.35064701240963791</c:v>
                </c:pt>
                <c:pt idx="18">
                  <c:v>0.35064701240963791</c:v>
                </c:pt>
                <c:pt idx="19">
                  <c:v>0.35064701240963791</c:v>
                </c:pt>
                <c:pt idx="20">
                  <c:v>0.35064701240963791</c:v>
                </c:pt>
                <c:pt idx="21">
                  <c:v>0.35064701240963791</c:v>
                </c:pt>
                <c:pt idx="22">
                  <c:v>0.35064701240963791</c:v>
                </c:pt>
                <c:pt idx="23">
                  <c:v>0.35064701240963791</c:v>
                </c:pt>
                <c:pt idx="24">
                  <c:v>0.35064701240963791</c:v>
                </c:pt>
                <c:pt idx="25">
                  <c:v>0.35064701240963791</c:v>
                </c:pt>
                <c:pt idx="26">
                  <c:v>0.35064701240963791</c:v>
                </c:pt>
                <c:pt idx="27">
                  <c:v>0.35064701240963791</c:v>
                </c:pt>
                <c:pt idx="28">
                  <c:v>0.35064701240963791</c:v>
                </c:pt>
                <c:pt idx="29">
                  <c:v>0.35064701240963791</c:v>
                </c:pt>
                <c:pt idx="30">
                  <c:v>0.35064701240963791</c:v>
                </c:pt>
                <c:pt idx="31">
                  <c:v>0.35064701240963791</c:v>
                </c:pt>
                <c:pt idx="32">
                  <c:v>0.35064701240963791</c:v>
                </c:pt>
                <c:pt idx="33">
                  <c:v>0.35064701240963791</c:v>
                </c:pt>
                <c:pt idx="34">
                  <c:v>0.35064701240963791</c:v>
                </c:pt>
                <c:pt idx="35">
                  <c:v>0.35064701240963791</c:v>
                </c:pt>
                <c:pt idx="36">
                  <c:v>0.35064701240963791</c:v>
                </c:pt>
                <c:pt idx="37">
                  <c:v>0.35064701240963791</c:v>
                </c:pt>
                <c:pt idx="38">
                  <c:v>0.35064701240963791</c:v>
                </c:pt>
                <c:pt idx="39">
                  <c:v>0.35064701240963791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37-4E94-AF75-649326A69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0008"/>
        <c:axId val="383071968"/>
      </c:scatterChart>
      <c:valAx>
        <c:axId val="383070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1968"/>
        <c:crosses val="autoZero"/>
        <c:crossBetween val="midCat"/>
      </c:valAx>
      <c:valAx>
        <c:axId val="3830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0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9: FUNKTION Y = A*x^B</a:t>
            </a:r>
            <a:endParaRPr lang="de-CH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23877077865266846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0952515072474412E-2"/>
          <c:y val="7.8988821138211388E-2"/>
          <c:w val="0.92758558757138254"/>
          <c:h val="0.8197024438256194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9'!$D$6:$D$44</c:f>
              <c:numCache>
                <c:formatCode>General</c:formatCode>
                <c:ptCount val="39"/>
                <c:pt idx="0">
                  <c:v>2.079566533867987</c:v>
                </c:pt>
                <c:pt idx="1">
                  <c:v>1.9459101504838847</c:v>
                </c:pt>
                <c:pt idx="2">
                  <c:v>1.3862943636198906</c:v>
                </c:pt>
                <c:pt idx="3">
                  <c:v>0.91629073587415499</c:v>
                </c:pt>
                <c:pt idx="4">
                  <c:v>1.5040773989984964</c:v>
                </c:pt>
                <c:pt idx="5">
                  <c:v>2.302585093994046</c:v>
                </c:pt>
                <c:pt idx="6">
                  <c:v>2.4849066506213338</c:v>
                </c:pt>
                <c:pt idx="7">
                  <c:v>2.7080502017688768</c:v>
                </c:pt>
                <c:pt idx="8">
                  <c:v>0.40546511477483099</c:v>
                </c:pt>
                <c:pt idx="9">
                  <c:v>2.6390573303295444</c:v>
                </c:pt>
                <c:pt idx="10">
                  <c:v>9.9999998892252911E-9</c:v>
                </c:pt>
                <c:pt idx="11">
                  <c:v>9.9999998892252911E-9</c:v>
                </c:pt>
                <c:pt idx="12">
                  <c:v>9.9999998892252911E-9</c:v>
                </c:pt>
                <c:pt idx="13">
                  <c:v>9.9999998892252911E-9</c:v>
                </c:pt>
                <c:pt idx="14">
                  <c:v>9.9999998892252911E-9</c:v>
                </c:pt>
                <c:pt idx="15">
                  <c:v>9.9999998892252911E-9</c:v>
                </c:pt>
                <c:pt idx="16">
                  <c:v>9.9999998892252911E-9</c:v>
                </c:pt>
                <c:pt idx="17">
                  <c:v>9.9999998892252911E-9</c:v>
                </c:pt>
                <c:pt idx="18">
                  <c:v>9.9999998892252911E-9</c:v>
                </c:pt>
                <c:pt idx="19">
                  <c:v>9.9999998892252911E-9</c:v>
                </c:pt>
                <c:pt idx="20">
                  <c:v>9.9999998892252911E-9</c:v>
                </c:pt>
                <c:pt idx="21">
                  <c:v>9.9999998892252911E-9</c:v>
                </c:pt>
                <c:pt idx="22">
                  <c:v>9.9999998892252911E-9</c:v>
                </c:pt>
                <c:pt idx="23">
                  <c:v>9.9999998892252911E-9</c:v>
                </c:pt>
                <c:pt idx="24">
                  <c:v>9.9999998892252911E-9</c:v>
                </c:pt>
                <c:pt idx="25">
                  <c:v>9.9999998892252911E-9</c:v>
                </c:pt>
                <c:pt idx="26">
                  <c:v>9.9999998892252911E-9</c:v>
                </c:pt>
                <c:pt idx="27">
                  <c:v>9.9999998892252911E-9</c:v>
                </c:pt>
                <c:pt idx="28">
                  <c:v>9.9999998892252911E-9</c:v>
                </c:pt>
                <c:pt idx="29">
                  <c:v>9.9999998892252911E-9</c:v>
                </c:pt>
                <c:pt idx="30">
                  <c:v>9.9999998892252911E-9</c:v>
                </c:pt>
                <c:pt idx="31">
                  <c:v>9.9999998892252911E-9</c:v>
                </c:pt>
                <c:pt idx="32">
                  <c:v>9.9999998892252911E-9</c:v>
                </c:pt>
                <c:pt idx="33">
                  <c:v>9.9999998892252911E-9</c:v>
                </c:pt>
                <c:pt idx="34">
                  <c:v>9.9999998892252911E-9</c:v>
                </c:pt>
                <c:pt idx="35">
                  <c:v>9.9999998892252911E-9</c:v>
                </c:pt>
                <c:pt idx="36">
                  <c:v>9.9999998892252911E-9</c:v>
                </c:pt>
                <c:pt idx="37">
                  <c:v>9.9999998892252911E-9</c:v>
                </c:pt>
                <c:pt idx="38">
                  <c:v>9.9999998892252911E-9</c:v>
                </c:pt>
              </c:numCache>
            </c:numRef>
          </c:xVal>
          <c:yVal>
            <c:numRef>
              <c:f>'FALL 9'!$E$6:$E$44</c:f>
              <c:numCache>
                <c:formatCode>General</c:formatCode>
                <c:ptCount val="39"/>
                <c:pt idx="0">
                  <c:v>4.1588830833752972</c:v>
                </c:pt>
                <c:pt idx="1">
                  <c:v>3.8918202981310346</c:v>
                </c:pt>
                <c:pt idx="2">
                  <c:v>2.7725887223022814</c:v>
                </c:pt>
                <c:pt idx="3">
                  <c:v>1.8325814639083102</c:v>
                </c:pt>
                <c:pt idx="4">
                  <c:v>3.0081547936019311</c:v>
                </c:pt>
                <c:pt idx="5">
                  <c:v>4.6051701859980918</c:v>
                </c:pt>
                <c:pt idx="6">
                  <c:v>4.9698132995829454</c:v>
                </c:pt>
                <c:pt idx="7">
                  <c:v>5.4161004022088646</c:v>
                </c:pt>
                <c:pt idx="8">
                  <c:v>0.81093021666077325</c:v>
                </c:pt>
                <c:pt idx="9">
                  <c:v>5.2781146592356194</c:v>
                </c:pt>
                <c:pt idx="10">
                  <c:v>1.0000000822403709E-9</c:v>
                </c:pt>
                <c:pt idx="11">
                  <c:v>1.0000000822403709E-9</c:v>
                </c:pt>
                <c:pt idx="12">
                  <c:v>1.0000000822403709E-9</c:v>
                </c:pt>
                <c:pt idx="13">
                  <c:v>1.0000000822403709E-9</c:v>
                </c:pt>
                <c:pt idx="14">
                  <c:v>1.0000000822403709E-9</c:v>
                </c:pt>
                <c:pt idx="15">
                  <c:v>1.0000000822403709E-9</c:v>
                </c:pt>
                <c:pt idx="16">
                  <c:v>1.0000000822403709E-9</c:v>
                </c:pt>
                <c:pt idx="17">
                  <c:v>1.0000000822403709E-9</c:v>
                </c:pt>
                <c:pt idx="18">
                  <c:v>1.0000000822403709E-9</c:v>
                </c:pt>
                <c:pt idx="19">
                  <c:v>1.0000000822403709E-9</c:v>
                </c:pt>
                <c:pt idx="20">
                  <c:v>1.0000000822403709E-9</c:v>
                </c:pt>
                <c:pt idx="21">
                  <c:v>1.0000000822403709E-9</c:v>
                </c:pt>
                <c:pt idx="22">
                  <c:v>1.0000000822403709E-9</c:v>
                </c:pt>
                <c:pt idx="23">
                  <c:v>1.0000000822403709E-9</c:v>
                </c:pt>
                <c:pt idx="24">
                  <c:v>1.0000000822403709E-9</c:v>
                </c:pt>
                <c:pt idx="25">
                  <c:v>1.0000000822403709E-9</c:v>
                </c:pt>
                <c:pt idx="26">
                  <c:v>1.0000000822403709E-9</c:v>
                </c:pt>
                <c:pt idx="27">
                  <c:v>1.0000000822403709E-9</c:v>
                </c:pt>
                <c:pt idx="28">
                  <c:v>1.0000000822403709E-9</c:v>
                </c:pt>
                <c:pt idx="29">
                  <c:v>1.0000000822403709E-9</c:v>
                </c:pt>
                <c:pt idx="30">
                  <c:v>1.0000000822403709E-9</c:v>
                </c:pt>
                <c:pt idx="31">
                  <c:v>1.0000000822403709E-9</c:v>
                </c:pt>
                <c:pt idx="32">
                  <c:v>1.0000000822403709E-9</c:v>
                </c:pt>
                <c:pt idx="33">
                  <c:v>1.0000000822403709E-9</c:v>
                </c:pt>
                <c:pt idx="34">
                  <c:v>1.0000000822403709E-9</c:v>
                </c:pt>
                <c:pt idx="35">
                  <c:v>1.0000000822403709E-9</c:v>
                </c:pt>
                <c:pt idx="36">
                  <c:v>1.0000000822403709E-9</c:v>
                </c:pt>
                <c:pt idx="37">
                  <c:v>1.0000000822403709E-9</c:v>
                </c:pt>
                <c:pt idx="38">
                  <c:v>1.0000000822403709E-9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86-4A0D-8455-EA43FB9A1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5496"/>
        <c:axId val="383074320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9'!$D$6:$D$44</c:f>
              <c:numCache>
                <c:formatCode>General</c:formatCode>
                <c:ptCount val="39"/>
                <c:pt idx="0">
                  <c:v>2.079566533867987</c:v>
                </c:pt>
                <c:pt idx="1">
                  <c:v>1.9459101504838847</c:v>
                </c:pt>
                <c:pt idx="2">
                  <c:v>1.3862943636198906</c:v>
                </c:pt>
                <c:pt idx="3">
                  <c:v>0.91629073587415499</c:v>
                </c:pt>
                <c:pt idx="4">
                  <c:v>1.5040773989984964</c:v>
                </c:pt>
                <c:pt idx="5">
                  <c:v>2.302585093994046</c:v>
                </c:pt>
                <c:pt idx="6">
                  <c:v>2.4849066506213338</c:v>
                </c:pt>
                <c:pt idx="7">
                  <c:v>2.7080502017688768</c:v>
                </c:pt>
                <c:pt idx="8">
                  <c:v>0.40546511477483099</c:v>
                </c:pt>
                <c:pt idx="9">
                  <c:v>2.6390573303295444</c:v>
                </c:pt>
                <c:pt idx="10">
                  <c:v>9.9999998892252911E-9</c:v>
                </c:pt>
                <c:pt idx="11">
                  <c:v>9.9999998892252911E-9</c:v>
                </c:pt>
                <c:pt idx="12">
                  <c:v>9.9999998892252911E-9</c:v>
                </c:pt>
                <c:pt idx="13">
                  <c:v>9.9999998892252911E-9</c:v>
                </c:pt>
                <c:pt idx="14">
                  <c:v>9.9999998892252911E-9</c:v>
                </c:pt>
                <c:pt idx="15">
                  <c:v>9.9999998892252911E-9</c:v>
                </c:pt>
                <c:pt idx="16">
                  <c:v>9.9999998892252911E-9</c:v>
                </c:pt>
                <c:pt idx="17">
                  <c:v>9.9999998892252911E-9</c:v>
                </c:pt>
                <c:pt idx="18">
                  <c:v>9.9999998892252911E-9</c:v>
                </c:pt>
                <c:pt idx="19">
                  <c:v>9.9999998892252911E-9</c:v>
                </c:pt>
                <c:pt idx="20">
                  <c:v>9.9999998892252911E-9</c:v>
                </c:pt>
                <c:pt idx="21">
                  <c:v>9.9999998892252911E-9</c:v>
                </c:pt>
                <c:pt idx="22">
                  <c:v>9.9999998892252911E-9</c:v>
                </c:pt>
                <c:pt idx="23">
                  <c:v>9.9999998892252911E-9</c:v>
                </c:pt>
                <c:pt idx="24">
                  <c:v>9.9999998892252911E-9</c:v>
                </c:pt>
                <c:pt idx="25">
                  <c:v>9.9999998892252911E-9</c:v>
                </c:pt>
                <c:pt idx="26">
                  <c:v>9.9999998892252911E-9</c:v>
                </c:pt>
                <c:pt idx="27">
                  <c:v>9.9999998892252911E-9</c:v>
                </c:pt>
                <c:pt idx="28">
                  <c:v>9.9999998892252911E-9</c:v>
                </c:pt>
                <c:pt idx="29">
                  <c:v>9.9999998892252911E-9</c:v>
                </c:pt>
                <c:pt idx="30">
                  <c:v>9.9999998892252911E-9</c:v>
                </c:pt>
                <c:pt idx="31">
                  <c:v>9.9999998892252911E-9</c:v>
                </c:pt>
                <c:pt idx="32">
                  <c:v>9.9999998892252911E-9</c:v>
                </c:pt>
                <c:pt idx="33">
                  <c:v>9.9999998892252911E-9</c:v>
                </c:pt>
                <c:pt idx="34">
                  <c:v>9.9999998892252911E-9</c:v>
                </c:pt>
                <c:pt idx="35">
                  <c:v>9.9999998892252911E-9</c:v>
                </c:pt>
                <c:pt idx="36">
                  <c:v>9.9999998892252911E-9</c:v>
                </c:pt>
                <c:pt idx="37">
                  <c:v>9.9999998892252911E-9</c:v>
                </c:pt>
                <c:pt idx="38">
                  <c:v>9.9999998892252911E-9</c:v>
                </c:pt>
              </c:numCache>
            </c:numRef>
          </c:xVal>
          <c:yVal>
            <c:numRef>
              <c:f>'FALL 9'!$F$6:$F$44</c:f>
              <c:numCache>
                <c:formatCode>General</c:formatCode>
                <c:ptCount val="39"/>
                <c:pt idx="0">
                  <c:v>4.1588552094902127</c:v>
                </c:pt>
                <c:pt idx="1">
                  <c:v>3.8917938930864868</c:v>
                </c:pt>
                <c:pt idx="2">
                  <c:v>2.7725684729893088</c:v>
                </c:pt>
                <c:pt idx="3">
                  <c:v>1.8325663845377593</c:v>
                </c:pt>
                <c:pt idx="4">
                  <c:v>3.0081332486886838</c:v>
                </c:pt>
                <c:pt idx="5">
                  <c:v>4.6051398575395686</c:v>
                </c:pt>
                <c:pt idx="6">
                  <c:v>4.9697809655903527</c:v>
                </c:pt>
                <c:pt idx="7">
                  <c:v>5.4160656136397076</c:v>
                </c:pt>
                <c:pt idx="8">
                  <c:v>0.81092075608763958</c:v>
                </c:pt>
                <c:pt idx="9">
                  <c:v>5.2780806295873912</c:v>
                </c:pt>
                <c:pt idx="10">
                  <c:v>-5.0000125000744233E-6</c:v>
                </c:pt>
                <c:pt idx="11">
                  <c:v>-5.0000125000744233E-6</c:v>
                </c:pt>
                <c:pt idx="12">
                  <c:v>-5.0000125000744233E-6</c:v>
                </c:pt>
                <c:pt idx="13">
                  <c:v>-5.0000125000744233E-6</c:v>
                </c:pt>
                <c:pt idx="14">
                  <c:v>-5.0000125000744233E-6</c:v>
                </c:pt>
                <c:pt idx="15">
                  <c:v>-5.0000125000744233E-6</c:v>
                </c:pt>
                <c:pt idx="16">
                  <c:v>-5.0000125000744233E-6</c:v>
                </c:pt>
                <c:pt idx="17">
                  <c:v>-5.0000125000744233E-6</c:v>
                </c:pt>
                <c:pt idx="18">
                  <c:v>-5.0000125000744233E-6</c:v>
                </c:pt>
                <c:pt idx="19">
                  <c:v>-5.0000125000744233E-6</c:v>
                </c:pt>
                <c:pt idx="20">
                  <c:v>-5.0000125000744233E-6</c:v>
                </c:pt>
                <c:pt idx="21">
                  <c:v>-5.0000125000744233E-6</c:v>
                </c:pt>
                <c:pt idx="22">
                  <c:v>-5.0000125000744233E-6</c:v>
                </c:pt>
                <c:pt idx="23">
                  <c:v>-5.0000125000744233E-6</c:v>
                </c:pt>
                <c:pt idx="24">
                  <c:v>-5.0000125000744233E-6</c:v>
                </c:pt>
                <c:pt idx="25">
                  <c:v>-5.0000125000744233E-6</c:v>
                </c:pt>
                <c:pt idx="26">
                  <c:v>-5.0000125000744233E-6</c:v>
                </c:pt>
                <c:pt idx="27">
                  <c:v>-5.0000125000744233E-6</c:v>
                </c:pt>
                <c:pt idx="28">
                  <c:v>-5.0000125000744233E-6</c:v>
                </c:pt>
                <c:pt idx="29">
                  <c:v>-5.0000125000744233E-6</c:v>
                </c:pt>
                <c:pt idx="30">
                  <c:v>-5.0000125000744233E-6</c:v>
                </c:pt>
                <c:pt idx="31">
                  <c:v>-5.0000125000744233E-6</c:v>
                </c:pt>
                <c:pt idx="32">
                  <c:v>-5.0000125000744233E-6</c:v>
                </c:pt>
                <c:pt idx="33">
                  <c:v>-5.0000125000744233E-6</c:v>
                </c:pt>
                <c:pt idx="34">
                  <c:v>-5.0000125000744233E-6</c:v>
                </c:pt>
                <c:pt idx="35">
                  <c:v>-5.0000125000744233E-6</c:v>
                </c:pt>
                <c:pt idx="36">
                  <c:v>-5.0000125000744233E-6</c:v>
                </c:pt>
                <c:pt idx="37">
                  <c:v>-5.0000125000744233E-6</c:v>
                </c:pt>
                <c:pt idx="38">
                  <c:v>-5.0000125000744233E-6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86-4A0D-8455-EA43FB9A1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5496"/>
        <c:axId val="383074320"/>
      </c:scatterChart>
      <c:valAx>
        <c:axId val="383075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4320"/>
        <c:crosses val="autoZero"/>
        <c:crossBetween val="midCat"/>
      </c:valAx>
      <c:valAx>
        <c:axId val="38307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5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10: FUNKTION Y = A*(lnIxI)^B </a:t>
            </a:r>
            <a:endParaRPr lang="de-CH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9489784811239371E-2"/>
          <c:y val="0.16762057968560382"/>
          <c:w val="0.91269465485841306"/>
          <c:h val="0.74096186288950161"/>
        </c:manualLayout>
      </c:layout>
      <c:scatterChart>
        <c:scatterStyle val="lineMarker"/>
        <c:varyColors val="0"/>
        <c:ser>
          <c:idx val="0"/>
          <c:order val="0"/>
          <c:tx>
            <c:v>Messwerte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10'!$D$6:$D$45</c:f>
              <c:numCache>
                <c:formatCode>General</c:formatCode>
                <c:ptCount val="40"/>
                <c:pt idx="0">
                  <c:v>0.73209936868756831</c:v>
                </c:pt>
                <c:pt idx="1">
                  <c:v>0.66572981131241693</c:v>
                </c:pt>
                <c:pt idx="2">
                  <c:v>0.32663426178164973</c:v>
                </c:pt>
                <c:pt idx="3">
                  <c:v>-8.7421567425328514E-2</c:v>
                </c:pt>
                <c:pt idx="4">
                  <c:v>0.4081796863035837</c:v>
                </c:pt>
                <c:pt idx="5">
                  <c:v>0.83403244568225043</c:v>
                </c:pt>
                <c:pt idx="6">
                  <c:v>0.91023509370068401</c:v>
                </c:pt>
                <c:pt idx="7">
                  <c:v>0.99622889319757446</c:v>
                </c:pt>
                <c:pt idx="8">
                  <c:v>-0.90272043927585721</c:v>
                </c:pt>
                <c:pt idx="9">
                  <c:v>0.97042178154802439</c:v>
                </c:pt>
                <c:pt idx="10">
                  <c:v>3.5099210143349711E-9</c:v>
                </c:pt>
                <c:pt idx="11">
                  <c:v>3.5099210143349711E-9</c:v>
                </c:pt>
                <c:pt idx="12">
                  <c:v>3.5099210143349711E-9</c:v>
                </c:pt>
                <c:pt idx="13">
                  <c:v>3.5099210143349711E-9</c:v>
                </c:pt>
                <c:pt idx="14">
                  <c:v>3.5099210143349711E-9</c:v>
                </c:pt>
                <c:pt idx="15">
                  <c:v>3.5099210143349711E-9</c:v>
                </c:pt>
                <c:pt idx="16">
                  <c:v>3.5099210143349711E-9</c:v>
                </c:pt>
                <c:pt idx="17">
                  <c:v>3.5099210143349711E-9</c:v>
                </c:pt>
                <c:pt idx="18">
                  <c:v>3.5099210143349711E-9</c:v>
                </c:pt>
                <c:pt idx="19">
                  <c:v>3.5099210143349711E-9</c:v>
                </c:pt>
                <c:pt idx="20">
                  <c:v>3.5099210143349711E-9</c:v>
                </c:pt>
                <c:pt idx="21">
                  <c:v>3.5099210143349711E-9</c:v>
                </c:pt>
                <c:pt idx="22">
                  <c:v>3.5099210143349711E-9</c:v>
                </c:pt>
                <c:pt idx="23">
                  <c:v>3.5099210143349711E-9</c:v>
                </c:pt>
                <c:pt idx="24">
                  <c:v>3.5099210143349711E-9</c:v>
                </c:pt>
                <c:pt idx="25">
                  <c:v>3.5099210143349711E-9</c:v>
                </c:pt>
                <c:pt idx="26">
                  <c:v>3.5099210143349711E-9</c:v>
                </c:pt>
                <c:pt idx="27">
                  <c:v>3.5099210143349711E-9</c:v>
                </c:pt>
                <c:pt idx="28">
                  <c:v>3.5099210143349711E-9</c:v>
                </c:pt>
                <c:pt idx="29">
                  <c:v>3.5099210143349711E-9</c:v>
                </c:pt>
                <c:pt idx="30">
                  <c:v>3.5099210143349711E-9</c:v>
                </c:pt>
                <c:pt idx="31">
                  <c:v>3.5099210143349711E-9</c:v>
                </c:pt>
                <c:pt idx="32">
                  <c:v>3.5099210143349711E-9</c:v>
                </c:pt>
                <c:pt idx="33">
                  <c:v>3.5099210143349711E-9</c:v>
                </c:pt>
                <c:pt idx="34">
                  <c:v>3.5099210143349711E-9</c:v>
                </c:pt>
                <c:pt idx="35">
                  <c:v>3.5099210143349711E-9</c:v>
                </c:pt>
                <c:pt idx="36">
                  <c:v>3.5099210143349711E-9</c:v>
                </c:pt>
                <c:pt idx="37">
                  <c:v>3.5099210143349711E-9</c:v>
                </c:pt>
                <c:pt idx="38">
                  <c:v>3.5099210143349711E-9</c:v>
                </c:pt>
                <c:pt idx="39">
                  <c:v>3.5099210143349711E-9</c:v>
                </c:pt>
              </c:numCache>
            </c:numRef>
          </c:xVal>
          <c:yVal>
            <c:numRef>
              <c:f>'FALL 10'!$E$6:$E$45</c:f>
              <c:numCache>
                <c:formatCode>General</c:formatCode>
                <c:ptCount val="40"/>
                <c:pt idx="0">
                  <c:v>4.1588830833752972</c:v>
                </c:pt>
                <c:pt idx="1">
                  <c:v>3.8918202981310346</c:v>
                </c:pt>
                <c:pt idx="2">
                  <c:v>2.7725887223022814</c:v>
                </c:pt>
                <c:pt idx="3">
                  <c:v>1.8325814639083102</c:v>
                </c:pt>
                <c:pt idx="4">
                  <c:v>3.0081547936019311</c:v>
                </c:pt>
                <c:pt idx="5">
                  <c:v>4.6051701859980918</c:v>
                </c:pt>
                <c:pt idx="6">
                  <c:v>4.9698132995829454</c:v>
                </c:pt>
                <c:pt idx="7">
                  <c:v>5.4161004022088646</c:v>
                </c:pt>
                <c:pt idx="8">
                  <c:v>0.81093021666077325</c:v>
                </c:pt>
                <c:pt idx="9">
                  <c:v>5.2781146592356194</c:v>
                </c:pt>
                <c:pt idx="10">
                  <c:v>1.0000000822403709E-9</c:v>
                </c:pt>
                <c:pt idx="11">
                  <c:v>1.0000000822403709E-9</c:v>
                </c:pt>
                <c:pt idx="12">
                  <c:v>1.0000000822403709E-9</c:v>
                </c:pt>
                <c:pt idx="13">
                  <c:v>1.0000000822403709E-9</c:v>
                </c:pt>
                <c:pt idx="14">
                  <c:v>1.0000000822403709E-9</c:v>
                </c:pt>
                <c:pt idx="15">
                  <c:v>1.0000000822403709E-9</c:v>
                </c:pt>
                <c:pt idx="16">
                  <c:v>1.0000000822403709E-9</c:v>
                </c:pt>
                <c:pt idx="17">
                  <c:v>1.0000000822403709E-9</c:v>
                </c:pt>
                <c:pt idx="18">
                  <c:v>1.0000000822403709E-9</c:v>
                </c:pt>
                <c:pt idx="19">
                  <c:v>1.0000000822403709E-9</c:v>
                </c:pt>
                <c:pt idx="20">
                  <c:v>1.0000000822403709E-9</c:v>
                </c:pt>
                <c:pt idx="21">
                  <c:v>1.0000000822403709E-9</c:v>
                </c:pt>
                <c:pt idx="22">
                  <c:v>1.0000000822403709E-9</c:v>
                </c:pt>
                <c:pt idx="23">
                  <c:v>1.0000000822403709E-9</c:v>
                </c:pt>
                <c:pt idx="24">
                  <c:v>1.0000000822403709E-9</c:v>
                </c:pt>
                <c:pt idx="25">
                  <c:v>1.0000000822403709E-9</c:v>
                </c:pt>
                <c:pt idx="26">
                  <c:v>1.0000000822403709E-9</c:v>
                </c:pt>
                <c:pt idx="27">
                  <c:v>1.0000000822403709E-9</c:v>
                </c:pt>
                <c:pt idx="28">
                  <c:v>1.0000000822403709E-9</c:v>
                </c:pt>
                <c:pt idx="29">
                  <c:v>1.0000000822403709E-9</c:v>
                </c:pt>
                <c:pt idx="30">
                  <c:v>1.0000000822403709E-9</c:v>
                </c:pt>
                <c:pt idx="31">
                  <c:v>1.0000000822403709E-9</c:v>
                </c:pt>
                <c:pt idx="32">
                  <c:v>1.0000000822403709E-9</c:v>
                </c:pt>
                <c:pt idx="33">
                  <c:v>1.0000000822403709E-9</c:v>
                </c:pt>
                <c:pt idx="34">
                  <c:v>1.0000000822403709E-9</c:v>
                </c:pt>
                <c:pt idx="35">
                  <c:v>1.0000000822403709E-9</c:v>
                </c:pt>
                <c:pt idx="36">
                  <c:v>1.0000000822403709E-9</c:v>
                </c:pt>
                <c:pt idx="37">
                  <c:v>1.0000000822403709E-9</c:v>
                </c:pt>
                <c:pt idx="38">
                  <c:v>1.0000000822403709E-9</c:v>
                </c:pt>
                <c:pt idx="39">
                  <c:v>1.0000000822403709E-9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D1-4622-B793-ADC45472A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65696"/>
        <c:axId val="383066480"/>
      </c:scatterChart>
      <c:scatterChart>
        <c:scatterStyle val="smoothMarker"/>
        <c:varyColors val="0"/>
        <c:ser>
          <c:idx val="1"/>
          <c:order val="1"/>
          <c:tx>
            <c:v>Funktionsgerade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10'!$D$6:$D$45</c:f>
              <c:numCache>
                <c:formatCode>General</c:formatCode>
                <c:ptCount val="40"/>
                <c:pt idx="0">
                  <c:v>0.73209936868756831</c:v>
                </c:pt>
                <c:pt idx="1">
                  <c:v>0.66572981131241693</c:v>
                </c:pt>
                <c:pt idx="2">
                  <c:v>0.32663426178164973</c:v>
                </c:pt>
                <c:pt idx="3">
                  <c:v>-8.7421567425328514E-2</c:v>
                </c:pt>
                <c:pt idx="4">
                  <c:v>0.4081796863035837</c:v>
                </c:pt>
                <c:pt idx="5">
                  <c:v>0.83403244568225043</c:v>
                </c:pt>
                <c:pt idx="6">
                  <c:v>0.91023509370068401</c:v>
                </c:pt>
                <c:pt idx="7">
                  <c:v>0.99622889319757446</c:v>
                </c:pt>
                <c:pt idx="8">
                  <c:v>-0.90272043927585721</c:v>
                </c:pt>
                <c:pt idx="9">
                  <c:v>0.97042178154802439</c:v>
                </c:pt>
                <c:pt idx="10">
                  <c:v>3.5099210143349711E-9</c:v>
                </c:pt>
                <c:pt idx="11">
                  <c:v>3.5099210143349711E-9</c:v>
                </c:pt>
                <c:pt idx="12">
                  <c:v>3.5099210143349711E-9</c:v>
                </c:pt>
                <c:pt idx="13">
                  <c:v>3.5099210143349711E-9</c:v>
                </c:pt>
                <c:pt idx="14">
                  <c:v>3.5099210143349711E-9</c:v>
                </c:pt>
                <c:pt idx="15">
                  <c:v>3.5099210143349711E-9</c:v>
                </c:pt>
                <c:pt idx="16">
                  <c:v>3.5099210143349711E-9</c:v>
                </c:pt>
                <c:pt idx="17">
                  <c:v>3.5099210143349711E-9</c:v>
                </c:pt>
                <c:pt idx="18">
                  <c:v>3.5099210143349711E-9</c:v>
                </c:pt>
                <c:pt idx="19">
                  <c:v>3.5099210143349711E-9</c:v>
                </c:pt>
                <c:pt idx="20">
                  <c:v>3.5099210143349711E-9</c:v>
                </c:pt>
                <c:pt idx="21">
                  <c:v>3.5099210143349711E-9</c:v>
                </c:pt>
                <c:pt idx="22">
                  <c:v>3.5099210143349711E-9</c:v>
                </c:pt>
                <c:pt idx="23">
                  <c:v>3.5099210143349711E-9</c:v>
                </c:pt>
                <c:pt idx="24">
                  <c:v>3.5099210143349711E-9</c:v>
                </c:pt>
                <c:pt idx="25">
                  <c:v>3.5099210143349711E-9</c:v>
                </c:pt>
                <c:pt idx="26">
                  <c:v>3.5099210143349711E-9</c:v>
                </c:pt>
                <c:pt idx="27">
                  <c:v>3.5099210143349711E-9</c:v>
                </c:pt>
                <c:pt idx="28">
                  <c:v>3.5099210143349711E-9</c:v>
                </c:pt>
                <c:pt idx="29">
                  <c:v>3.5099210143349711E-9</c:v>
                </c:pt>
                <c:pt idx="30">
                  <c:v>3.5099210143349711E-9</c:v>
                </c:pt>
                <c:pt idx="31">
                  <c:v>3.5099210143349711E-9</c:v>
                </c:pt>
                <c:pt idx="32">
                  <c:v>3.5099210143349711E-9</c:v>
                </c:pt>
                <c:pt idx="33">
                  <c:v>3.5099210143349711E-9</c:v>
                </c:pt>
                <c:pt idx="34">
                  <c:v>3.5099210143349711E-9</c:v>
                </c:pt>
                <c:pt idx="35">
                  <c:v>3.5099210143349711E-9</c:v>
                </c:pt>
                <c:pt idx="36">
                  <c:v>3.5099210143349711E-9</c:v>
                </c:pt>
                <c:pt idx="37">
                  <c:v>3.5099210143349711E-9</c:v>
                </c:pt>
                <c:pt idx="38">
                  <c:v>3.5099210143349711E-9</c:v>
                </c:pt>
                <c:pt idx="39">
                  <c:v>3.5099210143349711E-9</c:v>
                </c:pt>
              </c:numCache>
            </c:numRef>
          </c:xVal>
          <c:yVal>
            <c:numRef>
              <c:f>'FALL 10'!$F$6:$F$45</c:f>
              <c:numCache>
                <c:formatCode>General</c:formatCode>
                <c:ptCount val="40"/>
                <c:pt idx="0">
                  <c:v>4.2900419099382106</c:v>
                </c:pt>
                <c:pt idx="1">
                  <c:v>4.1244827494043443</c:v>
                </c:pt>
                <c:pt idx="2">
                  <c:v>3.2786073700681171</c:v>
                </c:pt>
                <c:pt idx="3">
                  <c:v>2.245743234630531</c:v>
                </c:pt>
                <c:pt idx="4">
                  <c:v>3.482022799719358</c:v>
                </c:pt>
                <c:pt idx="5">
                  <c:v>4.5443144307338939</c:v>
                </c:pt>
                <c:pt idx="6">
                  <c:v>4.7344022802742751</c:v>
                </c:pt>
                <c:pt idx="7">
                  <c:v>4.9489142013851586</c:v>
                </c:pt>
                <c:pt idx="8">
                  <c:v>0.21197651768814066</c:v>
                </c:pt>
                <c:pt idx="9">
                  <c:v>4.8845382448550811</c:v>
                </c:pt>
                <c:pt idx="10">
                  <c:v>2.4638167380408542</c:v>
                </c:pt>
                <c:pt idx="11">
                  <c:v>2.4638167380408542</c:v>
                </c:pt>
                <c:pt idx="12">
                  <c:v>2.4638167380408542</c:v>
                </c:pt>
                <c:pt idx="13">
                  <c:v>2.4638167380408542</c:v>
                </c:pt>
                <c:pt idx="14">
                  <c:v>2.4638167380408542</c:v>
                </c:pt>
                <c:pt idx="15">
                  <c:v>2.4638167380408542</c:v>
                </c:pt>
                <c:pt idx="16">
                  <c:v>2.4638167380408542</c:v>
                </c:pt>
                <c:pt idx="17">
                  <c:v>2.4638167380408542</c:v>
                </c:pt>
                <c:pt idx="18">
                  <c:v>2.4638167380408542</c:v>
                </c:pt>
                <c:pt idx="19">
                  <c:v>2.4638167380408542</c:v>
                </c:pt>
                <c:pt idx="20">
                  <c:v>2.4638167380408542</c:v>
                </c:pt>
                <c:pt idx="21">
                  <c:v>2.4638167380408542</c:v>
                </c:pt>
                <c:pt idx="22">
                  <c:v>2.4638167380408542</c:v>
                </c:pt>
                <c:pt idx="23">
                  <c:v>2.4638167380408542</c:v>
                </c:pt>
                <c:pt idx="24">
                  <c:v>2.4638167380408542</c:v>
                </c:pt>
                <c:pt idx="25">
                  <c:v>2.4638167380408542</c:v>
                </c:pt>
                <c:pt idx="26">
                  <c:v>2.4638167380408542</c:v>
                </c:pt>
                <c:pt idx="27">
                  <c:v>2.4638167380408542</c:v>
                </c:pt>
                <c:pt idx="28">
                  <c:v>2.4638167380408542</c:v>
                </c:pt>
                <c:pt idx="29">
                  <c:v>2.4638167380408542</c:v>
                </c:pt>
                <c:pt idx="30">
                  <c:v>2.4638167380408542</c:v>
                </c:pt>
                <c:pt idx="31">
                  <c:v>2.4638167380408542</c:v>
                </c:pt>
                <c:pt idx="32">
                  <c:v>2.4638167380408542</c:v>
                </c:pt>
                <c:pt idx="33">
                  <c:v>2.4638167380408542</c:v>
                </c:pt>
                <c:pt idx="34">
                  <c:v>2.4638167380408542</c:v>
                </c:pt>
                <c:pt idx="35">
                  <c:v>2.4638167380408542</c:v>
                </c:pt>
                <c:pt idx="36">
                  <c:v>2.4638167380408542</c:v>
                </c:pt>
                <c:pt idx="37">
                  <c:v>2.4638167380408542</c:v>
                </c:pt>
                <c:pt idx="38">
                  <c:v>2.4638167380408542</c:v>
                </c:pt>
                <c:pt idx="39">
                  <c:v>2.4638167380408542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D1-4622-B793-ADC45472A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65696"/>
        <c:axId val="383066480"/>
      </c:scatterChart>
      <c:valAx>
        <c:axId val="38306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66480"/>
        <c:crosses val="autoZero"/>
        <c:crossBetween val="midCat"/>
      </c:valAx>
      <c:valAx>
        <c:axId val="38306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65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11: FUNKTION Y = e^(A*x^B)</a:t>
            </a:r>
            <a:endParaRPr lang="de-CH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20049476574048936"/>
          <c:y val="7.7639751552795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1204218100868207E-2"/>
          <c:y val="8.6043836097735971E-2"/>
          <c:w val="0.90778886590733499"/>
          <c:h val="0.8154695983277836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11'!$D$6:$D$44</c:f>
              <c:numCache>
                <c:formatCode>General</c:formatCode>
                <c:ptCount val="39"/>
                <c:pt idx="0">
                  <c:v>2.0794415429298359</c:v>
                </c:pt>
                <c:pt idx="1">
                  <c:v>1.9459101504838847</c:v>
                </c:pt>
                <c:pt idx="2">
                  <c:v>1.3862943636198906</c:v>
                </c:pt>
                <c:pt idx="3">
                  <c:v>0.91629073587415499</c:v>
                </c:pt>
                <c:pt idx="4">
                  <c:v>1.5040773989984964</c:v>
                </c:pt>
                <c:pt idx="5">
                  <c:v>2.302585093994046</c:v>
                </c:pt>
                <c:pt idx="6">
                  <c:v>2.4849066506213338</c:v>
                </c:pt>
                <c:pt idx="7">
                  <c:v>2.7080502017688768</c:v>
                </c:pt>
                <c:pt idx="8">
                  <c:v>0.40546511477483099</c:v>
                </c:pt>
                <c:pt idx="9">
                  <c:v>2.6390573303295444</c:v>
                </c:pt>
                <c:pt idx="10">
                  <c:v>9.9999998892252911E-9</c:v>
                </c:pt>
                <c:pt idx="11">
                  <c:v>9.9999998892252911E-9</c:v>
                </c:pt>
                <c:pt idx="12">
                  <c:v>9.9999998892252911E-9</c:v>
                </c:pt>
                <c:pt idx="13">
                  <c:v>9.9999998892252911E-9</c:v>
                </c:pt>
                <c:pt idx="14">
                  <c:v>9.9999998892252911E-9</c:v>
                </c:pt>
                <c:pt idx="15">
                  <c:v>9.9999998892252911E-9</c:v>
                </c:pt>
                <c:pt idx="16">
                  <c:v>9.9999998892252911E-9</c:v>
                </c:pt>
                <c:pt idx="17">
                  <c:v>9.9999998892252911E-9</c:v>
                </c:pt>
                <c:pt idx="18">
                  <c:v>9.9999998892252911E-9</c:v>
                </c:pt>
                <c:pt idx="19">
                  <c:v>9.9999998892252911E-9</c:v>
                </c:pt>
                <c:pt idx="20">
                  <c:v>9.9999998892252911E-9</c:v>
                </c:pt>
                <c:pt idx="21">
                  <c:v>9.9999998892252911E-9</c:v>
                </c:pt>
                <c:pt idx="22">
                  <c:v>9.9999998892252911E-9</c:v>
                </c:pt>
                <c:pt idx="23">
                  <c:v>9.9999998892252911E-9</c:v>
                </c:pt>
                <c:pt idx="24">
                  <c:v>9.9999998892252911E-9</c:v>
                </c:pt>
                <c:pt idx="25">
                  <c:v>9.9999998892252911E-9</c:v>
                </c:pt>
                <c:pt idx="26">
                  <c:v>9.9999998892252911E-9</c:v>
                </c:pt>
                <c:pt idx="27">
                  <c:v>9.9999998892252911E-9</c:v>
                </c:pt>
                <c:pt idx="28">
                  <c:v>9.9999998892252911E-9</c:v>
                </c:pt>
                <c:pt idx="29">
                  <c:v>9.9999998892252911E-9</c:v>
                </c:pt>
                <c:pt idx="30">
                  <c:v>9.9999998892252911E-9</c:v>
                </c:pt>
                <c:pt idx="31">
                  <c:v>9.9999998892252911E-9</c:v>
                </c:pt>
                <c:pt idx="32">
                  <c:v>9.9999998892252911E-9</c:v>
                </c:pt>
                <c:pt idx="33">
                  <c:v>9.9999998892252911E-9</c:v>
                </c:pt>
                <c:pt idx="34">
                  <c:v>9.9999998892252911E-9</c:v>
                </c:pt>
                <c:pt idx="35">
                  <c:v>9.9999998892252911E-9</c:v>
                </c:pt>
                <c:pt idx="36">
                  <c:v>9.9999998892252911E-9</c:v>
                </c:pt>
                <c:pt idx="37">
                  <c:v>9.9999998892252911E-9</c:v>
                </c:pt>
                <c:pt idx="38">
                  <c:v>9.9999998892252911E-9</c:v>
                </c:pt>
              </c:numCache>
            </c:numRef>
          </c:xVal>
          <c:yVal>
            <c:numRef>
              <c:f>'FALL 11'!$E$6:$E$44</c:f>
              <c:numCache>
                <c:formatCode>General</c:formatCode>
                <c:ptCount val="39"/>
                <c:pt idx="0">
                  <c:v>1.4252465486501478</c:v>
                </c:pt>
                <c:pt idx="1">
                  <c:v>1.3588769911434655</c:v>
                </c:pt>
                <c:pt idx="2">
                  <c:v>1.0197814405607684</c:v>
                </c:pt>
                <c:pt idx="3">
                  <c:v>0.60572560885649884</c:v>
                </c:pt>
                <c:pt idx="4">
                  <c:v>1.1013268654024799</c:v>
                </c:pt>
                <c:pt idx="5">
                  <c:v>1.5271796258100727</c:v>
                </c:pt>
                <c:pt idx="6">
                  <c:v>1.6033822739266685</c:v>
                </c:pt>
                <c:pt idx="7">
                  <c:v>1.6893760735121608</c:v>
                </c:pt>
                <c:pt idx="8">
                  <c:v>-0.20957327460986719</c:v>
                </c:pt>
                <c:pt idx="9">
                  <c:v>1.663568961838277</c:v>
                </c:pt>
                <c:pt idx="10">
                  <c:v>1.9900614487662804E-10</c:v>
                </c:pt>
                <c:pt idx="11">
                  <c:v>1.9900614487662804E-10</c:v>
                </c:pt>
                <c:pt idx="12">
                  <c:v>1.9900614487662804E-10</c:v>
                </c:pt>
                <c:pt idx="13">
                  <c:v>1.9900614487662804E-10</c:v>
                </c:pt>
                <c:pt idx="14">
                  <c:v>1.9900614487662804E-10</c:v>
                </c:pt>
                <c:pt idx="15">
                  <c:v>1.9900614487662804E-10</c:v>
                </c:pt>
                <c:pt idx="16">
                  <c:v>1.9900614487662804E-10</c:v>
                </c:pt>
                <c:pt idx="17">
                  <c:v>1.9900614487662804E-10</c:v>
                </c:pt>
                <c:pt idx="18">
                  <c:v>1.9900614487662804E-10</c:v>
                </c:pt>
                <c:pt idx="19">
                  <c:v>1.9900614487662804E-10</c:v>
                </c:pt>
                <c:pt idx="20">
                  <c:v>1.9900614487662804E-10</c:v>
                </c:pt>
                <c:pt idx="21">
                  <c:v>1.9900614487662804E-10</c:v>
                </c:pt>
                <c:pt idx="22">
                  <c:v>1.9900614487662804E-10</c:v>
                </c:pt>
                <c:pt idx="23">
                  <c:v>1.9900614487662804E-10</c:v>
                </c:pt>
                <c:pt idx="24">
                  <c:v>1.9900614487662804E-10</c:v>
                </c:pt>
                <c:pt idx="25">
                  <c:v>1.9900614487662804E-10</c:v>
                </c:pt>
                <c:pt idx="26">
                  <c:v>1.9900614487662804E-10</c:v>
                </c:pt>
                <c:pt idx="27">
                  <c:v>1.9900614487662804E-10</c:v>
                </c:pt>
                <c:pt idx="28">
                  <c:v>1.9900614487662804E-10</c:v>
                </c:pt>
                <c:pt idx="29">
                  <c:v>1.9900614487662804E-10</c:v>
                </c:pt>
                <c:pt idx="30">
                  <c:v>1.9900614487662804E-10</c:v>
                </c:pt>
                <c:pt idx="31">
                  <c:v>1.9900614487662804E-10</c:v>
                </c:pt>
                <c:pt idx="32">
                  <c:v>1.9900614487662804E-10</c:v>
                </c:pt>
                <c:pt idx="33">
                  <c:v>1.9900614487662804E-10</c:v>
                </c:pt>
                <c:pt idx="34">
                  <c:v>1.9900614487662804E-10</c:v>
                </c:pt>
                <c:pt idx="35">
                  <c:v>1.9900614487662804E-10</c:v>
                </c:pt>
                <c:pt idx="36">
                  <c:v>1.9900614487662804E-10</c:v>
                </c:pt>
                <c:pt idx="37">
                  <c:v>1.9900614487662804E-10</c:v>
                </c:pt>
                <c:pt idx="38">
                  <c:v>1.9900614487662804E-10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F0-451D-AA5A-DAFA56998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68832"/>
        <c:axId val="383073144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11'!$D$6:$D$44</c:f>
              <c:numCache>
                <c:formatCode>General</c:formatCode>
                <c:ptCount val="39"/>
                <c:pt idx="0">
                  <c:v>2.0794415429298359</c:v>
                </c:pt>
                <c:pt idx="1">
                  <c:v>1.9459101504838847</c:v>
                </c:pt>
                <c:pt idx="2">
                  <c:v>1.3862943636198906</c:v>
                </c:pt>
                <c:pt idx="3">
                  <c:v>0.91629073587415499</c:v>
                </c:pt>
                <c:pt idx="4">
                  <c:v>1.5040773989984964</c:v>
                </c:pt>
                <c:pt idx="5">
                  <c:v>2.302585093994046</c:v>
                </c:pt>
                <c:pt idx="6">
                  <c:v>2.4849066506213338</c:v>
                </c:pt>
                <c:pt idx="7">
                  <c:v>2.7080502017688768</c:v>
                </c:pt>
                <c:pt idx="8">
                  <c:v>0.40546511477483099</c:v>
                </c:pt>
                <c:pt idx="9">
                  <c:v>2.6390573303295444</c:v>
                </c:pt>
                <c:pt idx="10">
                  <c:v>9.9999998892252911E-9</c:v>
                </c:pt>
                <c:pt idx="11">
                  <c:v>9.9999998892252911E-9</c:v>
                </c:pt>
                <c:pt idx="12">
                  <c:v>9.9999998892252911E-9</c:v>
                </c:pt>
                <c:pt idx="13">
                  <c:v>9.9999998892252911E-9</c:v>
                </c:pt>
                <c:pt idx="14">
                  <c:v>9.9999998892252911E-9</c:v>
                </c:pt>
                <c:pt idx="15">
                  <c:v>9.9999998892252911E-9</c:v>
                </c:pt>
                <c:pt idx="16">
                  <c:v>9.9999998892252911E-9</c:v>
                </c:pt>
                <c:pt idx="17">
                  <c:v>9.9999998892252911E-9</c:v>
                </c:pt>
                <c:pt idx="18">
                  <c:v>9.9999998892252911E-9</c:v>
                </c:pt>
                <c:pt idx="19">
                  <c:v>9.9999998892252911E-9</c:v>
                </c:pt>
                <c:pt idx="20">
                  <c:v>9.9999998892252911E-9</c:v>
                </c:pt>
                <c:pt idx="21">
                  <c:v>9.9999998892252911E-9</c:v>
                </c:pt>
                <c:pt idx="22">
                  <c:v>9.9999998892252911E-9</c:v>
                </c:pt>
                <c:pt idx="23">
                  <c:v>9.9999998892252911E-9</c:v>
                </c:pt>
                <c:pt idx="24">
                  <c:v>9.9999998892252911E-9</c:v>
                </c:pt>
                <c:pt idx="25">
                  <c:v>9.9999998892252911E-9</c:v>
                </c:pt>
                <c:pt idx="26">
                  <c:v>9.9999998892252911E-9</c:v>
                </c:pt>
                <c:pt idx="27">
                  <c:v>9.9999998892252911E-9</c:v>
                </c:pt>
                <c:pt idx="28">
                  <c:v>9.9999998892252911E-9</c:v>
                </c:pt>
                <c:pt idx="29">
                  <c:v>9.9999998892252911E-9</c:v>
                </c:pt>
                <c:pt idx="30">
                  <c:v>9.9999998892252911E-9</c:v>
                </c:pt>
                <c:pt idx="31">
                  <c:v>9.9999998892252911E-9</c:v>
                </c:pt>
                <c:pt idx="32">
                  <c:v>9.9999998892252911E-9</c:v>
                </c:pt>
                <c:pt idx="33">
                  <c:v>9.9999998892252911E-9</c:v>
                </c:pt>
                <c:pt idx="34">
                  <c:v>9.9999998892252911E-9</c:v>
                </c:pt>
                <c:pt idx="35">
                  <c:v>9.9999998892252911E-9</c:v>
                </c:pt>
                <c:pt idx="36">
                  <c:v>9.9999998892252911E-9</c:v>
                </c:pt>
                <c:pt idx="37">
                  <c:v>9.9999998892252911E-9</c:v>
                </c:pt>
                <c:pt idx="38">
                  <c:v>9.9999998892252911E-9</c:v>
                </c:pt>
              </c:numCache>
            </c:numRef>
          </c:xVal>
          <c:yVal>
            <c:numRef>
              <c:f>'FALL 11'!$F$6:$F$44</c:f>
              <c:numCache>
                <c:formatCode>General</c:formatCode>
                <c:ptCount val="39"/>
                <c:pt idx="0">
                  <c:v>1.3589004713727439</c:v>
                </c:pt>
                <c:pt idx="1">
                  <c:v>1.2594576403143727</c:v>
                </c:pt>
                <c:pt idx="2">
                  <c:v>0.84270336880204422</c:v>
                </c:pt>
                <c:pt idx="3">
                  <c:v>0.49268461604830621</c:v>
                </c:pt>
                <c:pt idx="4">
                  <c:v>0.93041816220088791</c:v>
                </c:pt>
                <c:pt idx="5">
                  <c:v>1.5250788211897057</c:v>
                </c:pt>
                <c:pt idx="6">
                  <c:v>1.6608564193575155</c:v>
                </c:pt>
                <c:pt idx="7">
                  <c:v>1.8270347691744775</c:v>
                </c:pt>
                <c:pt idx="8">
                  <c:v>0.11226511164541668</c:v>
                </c:pt>
                <c:pt idx="9">
                  <c:v>1.7756547428850722</c:v>
                </c:pt>
                <c:pt idx="10">
                  <c:v>-0.18969083633935502</c:v>
                </c:pt>
                <c:pt idx="11">
                  <c:v>-0.18969083633935502</c:v>
                </c:pt>
                <c:pt idx="12">
                  <c:v>-0.18969083633935502</c:v>
                </c:pt>
                <c:pt idx="13">
                  <c:v>-0.18969083633935502</c:v>
                </c:pt>
                <c:pt idx="14">
                  <c:v>-0.18969083633935502</c:v>
                </c:pt>
                <c:pt idx="15">
                  <c:v>-0.18969083633935502</c:v>
                </c:pt>
                <c:pt idx="16">
                  <c:v>-0.18969083633935502</c:v>
                </c:pt>
                <c:pt idx="17">
                  <c:v>-0.18969083633935502</c:v>
                </c:pt>
                <c:pt idx="18">
                  <c:v>-0.18969083633935502</c:v>
                </c:pt>
                <c:pt idx="19">
                  <c:v>-0.18969083633935502</c:v>
                </c:pt>
                <c:pt idx="20">
                  <c:v>-0.18969083633935502</c:v>
                </c:pt>
                <c:pt idx="21">
                  <c:v>-0.18969083633935502</c:v>
                </c:pt>
                <c:pt idx="22">
                  <c:v>-0.18969083633935502</c:v>
                </c:pt>
                <c:pt idx="23">
                  <c:v>-0.18969083633935502</c:v>
                </c:pt>
                <c:pt idx="24">
                  <c:v>-0.18969083633935502</c:v>
                </c:pt>
                <c:pt idx="25">
                  <c:v>-0.18969083633935502</c:v>
                </c:pt>
                <c:pt idx="26">
                  <c:v>-0.18969083633935502</c:v>
                </c:pt>
                <c:pt idx="27">
                  <c:v>-0.18969083633935502</c:v>
                </c:pt>
                <c:pt idx="28">
                  <c:v>-0.18969083633935502</c:v>
                </c:pt>
                <c:pt idx="29">
                  <c:v>-0.18969083633935502</c:v>
                </c:pt>
                <c:pt idx="30">
                  <c:v>-0.18969083633935502</c:v>
                </c:pt>
                <c:pt idx="31">
                  <c:v>-0.18969083633935502</c:v>
                </c:pt>
                <c:pt idx="32">
                  <c:v>-0.18969083633935502</c:v>
                </c:pt>
                <c:pt idx="33">
                  <c:v>-0.18969083633935502</c:v>
                </c:pt>
                <c:pt idx="34">
                  <c:v>-0.18969083633935502</c:v>
                </c:pt>
                <c:pt idx="35">
                  <c:v>-0.18969083633935502</c:v>
                </c:pt>
                <c:pt idx="36">
                  <c:v>-0.18969083633935502</c:v>
                </c:pt>
                <c:pt idx="37">
                  <c:v>-0.18969083633935502</c:v>
                </c:pt>
                <c:pt idx="38">
                  <c:v>-0.18969083633935502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F0-451D-AA5A-DAFA56998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68832"/>
        <c:axId val="383073144"/>
      </c:scatterChart>
      <c:valAx>
        <c:axId val="38306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3144"/>
        <c:crosses val="autoZero"/>
        <c:crossBetween val="midCat"/>
      </c:valAx>
      <c:valAx>
        <c:axId val="38307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68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12: FUNKTION Y = e^[A*(lnIxI)^B]</a:t>
            </a:r>
            <a:endParaRPr lang="de-CH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25154569892473116"/>
          <c:y val="6.094702297233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0456989247311829E-2"/>
          <c:y val="0.15961087669948429"/>
          <c:w val="0.91993163152992974"/>
          <c:h val="0.73238775005444989"/>
        </c:manualLayout>
      </c:layout>
      <c:scatterChart>
        <c:scatterStyle val="lineMarker"/>
        <c:varyColors val="0"/>
        <c:ser>
          <c:idx val="0"/>
          <c:order val="0"/>
          <c:tx>
            <c:v>Messwerte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12'!$D$9:$D$48</c:f>
              <c:numCache>
                <c:formatCode>General</c:formatCode>
                <c:ptCount val="40"/>
                <c:pt idx="0">
                  <c:v>-8.6985211627783721E-2</c:v>
                </c:pt>
                <c:pt idx="1">
                  <c:v>0.4083274040352361</c:v>
                </c:pt>
                <c:pt idx="2">
                  <c:v>0.83407587158188146</c:v>
                </c:pt>
                <c:pt idx="3">
                  <c:v>0.91026862720617829</c:v>
                </c:pt>
                <c:pt idx="4">
                  <c:v>0.99625350978604055</c:v>
                </c:pt>
                <c:pt idx="5">
                  <c:v>-0.90107815055528995</c:v>
                </c:pt>
                <c:pt idx="6">
                  <c:v>0.97044884588606961</c:v>
                </c:pt>
                <c:pt idx="7">
                  <c:v>3.6774399519727487E-4</c:v>
                </c:pt>
                <c:pt idx="8">
                  <c:v>3.6774399519727487E-4</c:v>
                </c:pt>
                <c:pt idx="9">
                  <c:v>3.6774399519727487E-4</c:v>
                </c:pt>
                <c:pt idx="10">
                  <c:v>3.6774399519727487E-4</c:v>
                </c:pt>
                <c:pt idx="11">
                  <c:v>3.6774399519727487E-4</c:v>
                </c:pt>
                <c:pt idx="12">
                  <c:v>3.6774399519727487E-4</c:v>
                </c:pt>
                <c:pt idx="13">
                  <c:v>3.6774399519727487E-4</c:v>
                </c:pt>
                <c:pt idx="14">
                  <c:v>3.6774399519727487E-4</c:v>
                </c:pt>
                <c:pt idx="15">
                  <c:v>3.6774399519727487E-4</c:v>
                </c:pt>
                <c:pt idx="16">
                  <c:v>3.6774399519727487E-4</c:v>
                </c:pt>
                <c:pt idx="17">
                  <c:v>3.6774399519727487E-4</c:v>
                </c:pt>
                <c:pt idx="18">
                  <c:v>3.6774399519727487E-4</c:v>
                </c:pt>
                <c:pt idx="19">
                  <c:v>3.6774399519727487E-4</c:v>
                </c:pt>
                <c:pt idx="20">
                  <c:v>3.6774399519727487E-4</c:v>
                </c:pt>
                <c:pt idx="21">
                  <c:v>3.6774399519727487E-4</c:v>
                </c:pt>
                <c:pt idx="22">
                  <c:v>3.6774399519727487E-4</c:v>
                </c:pt>
                <c:pt idx="23">
                  <c:v>3.6774399519727487E-4</c:v>
                </c:pt>
                <c:pt idx="24">
                  <c:v>3.6774399519727487E-4</c:v>
                </c:pt>
                <c:pt idx="25">
                  <c:v>3.6774399519727487E-4</c:v>
                </c:pt>
                <c:pt idx="26">
                  <c:v>3.6774399519727487E-4</c:v>
                </c:pt>
                <c:pt idx="27">
                  <c:v>3.6774399519727487E-4</c:v>
                </c:pt>
                <c:pt idx="28">
                  <c:v>3.6774399519727487E-4</c:v>
                </c:pt>
                <c:pt idx="29">
                  <c:v>3.6774399519727487E-4</c:v>
                </c:pt>
                <c:pt idx="30">
                  <c:v>3.6774399519727487E-4</c:v>
                </c:pt>
                <c:pt idx="31">
                  <c:v>3.6774399519727487E-4</c:v>
                </c:pt>
                <c:pt idx="32">
                  <c:v>3.6774399519727487E-4</c:v>
                </c:pt>
                <c:pt idx="33">
                  <c:v>3.6774399519727487E-4</c:v>
                </c:pt>
                <c:pt idx="34">
                  <c:v>3.6774399519727487E-4</c:v>
                </c:pt>
                <c:pt idx="35">
                  <c:v>3.6774399519727487E-4</c:v>
                </c:pt>
                <c:pt idx="36">
                  <c:v>3.6774399519727487E-4</c:v>
                </c:pt>
              </c:numCache>
            </c:numRef>
          </c:xVal>
          <c:yVal>
            <c:numRef>
              <c:f>'FALL 12'!$E$9:$E$48</c:f>
              <c:numCache>
                <c:formatCode>General</c:formatCode>
                <c:ptCount val="40"/>
                <c:pt idx="0">
                  <c:v>0.60581290650812902</c:v>
                </c:pt>
                <c:pt idx="1">
                  <c:v>1.1013432811275519</c:v>
                </c:pt>
                <c:pt idx="2">
                  <c:v>1.5271817972670956</c:v>
                </c:pt>
                <c:pt idx="3">
                  <c:v>1.6033836712444585</c:v>
                </c:pt>
                <c:pt idx="4">
                  <c:v>1.6893768941077867</c:v>
                </c:pt>
                <c:pt idx="5">
                  <c:v>-0.20902547954595704</c:v>
                </c:pt>
                <c:pt idx="6">
                  <c:v>1.6635699284751466</c:v>
                </c:pt>
                <c:pt idx="7">
                  <c:v>3.6774399519727487E-4</c:v>
                </c:pt>
                <c:pt idx="8">
                  <c:v>3.6774399519727487E-4</c:v>
                </c:pt>
                <c:pt idx="9">
                  <c:v>3.6774399519727487E-4</c:v>
                </c:pt>
                <c:pt idx="10">
                  <c:v>3.6774399519727487E-4</c:v>
                </c:pt>
                <c:pt idx="11">
                  <c:v>3.6774399519727487E-4</c:v>
                </c:pt>
                <c:pt idx="12">
                  <c:v>3.6774399519727487E-4</c:v>
                </c:pt>
                <c:pt idx="13">
                  <c:v>3.6774399519727487E-4</c:v>
                </c:pt>
                <c:pt idx="14">
                  <c:v>3.6774399519727487E-4</c:v>
                </c:pt>
                <c:pt idx="15">
                  <c:v>3.6774399519727487E-4</c:v>
                </c:pt>
                <c:pt idx="16">
                  <c:v>3.6774399519727487E-4</c:v>
                </c:pt>
                <c:pt idx="17">
                  <c:v>3.6774399519727487E-4</c:v>
                </c:pt>
                <c:pt idx="18">
                  <c:v>3.6774399519727487E-4</c:v>
                </c:pt>
                <c:pt idx="19">
                  <c:v>3.6774399519727487E-4</c:v>
                </c:pt>
                <c:pt idx="20">
                  <c:v>3.6774399519727487E-4</c:v>
                </c:pt>
                <c:pt idx="21">
                  <c:v>3.6774399519727487E-4</c:v>
                </c:pt>
                <c:pt idx="22">
                  <c:v>3.6774399519727487E-4</c:v>
                </c:pt>
                <c:pt idx="23">
                  <c:v>3.6774399519727487E-4</c:v>
                </c:pt>
                <c:pt idx="24">
                  <c:v>3.6774399519727487E-4</c:v>
                </c:pt>
                <c:pt idx="25">
                  <c:v>3.6774399519727487E-4</c:v>
                </c:pt>
                <c:pt idx="26">
                  <c:v>3.6774399519727487E-4</c:v>
                </c:pt>
                <c:pt idx="27">
                  <c:v>3.6774399519727487E-4</c:v>
                </c:pt>
                <c:pt idx="28">
                  <c:v>3.6774399519727487E-4</c:v>
                </c:pt>
                <c:pt idx="29">
                  <c:v>3.6774399519727487E-4</c:v>
                </c:pt>
                <c:pt idx="30">
                  <c:v>3.6774399519727487E-4</c:v>
                </c:pt>
                <c:pt idx="31">
                  <c:v>3.6774399519727487E-4</c:v>
                </c:pt>
                <c:pt idx="32">
                  <c:v>3.6774399519727487E-4</c:v>
                </c:pt>
                <c:pt idx="33">
                  <c:v>3.6774399519727487E-4</c:v>
                </c:pt>
                <c:pt idx="34">
                  <c:v>3.6774399519727487E-4</c:v>
                </c:pt>
                <c:pt idx="35">
                  <c:v>3.6774399519727487E-4</c:v>
                </c:pt>
                <c:pt idx="36">
                  <c:v>3.6774399519727487E-4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3-4F0F-BF24-E99C28A07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437592"/>
        <c:axId val="580443824"/>
      </c:scatterChart>
      <c:scatterChart>
        <c:scatterStyle val="smoothMarker"/>
        <c:varyColors val="0"/>
        <c:ser>
          <c:idx val="1"/>
          <c:order val="1"/>
          <c:tx>
            <c:v>Funktionsgerade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12'!$D$9:$D$48</c:f>
              <c:numCache>
                <c:formatCode>General</c:formatCode>
                <c:ptCount val="40"/>
                <c:pt idx="0">
                  <c:v>-8.6985211627783721E-2</c:v>
                </c:pt>
                <c:pt idx="1">
                  <c:v>0.4083274040352361</c:v>
                </c:pt>
                <c:pt idx="2">
                  <c:v>0.83407587158188146</c:v>
                </c:pt>
                <c:pt idx="3">
                  <c:v>0.91026862720617829</c:v>
                </c:pt>
                <c:pt idx="4">
                  <c:v>0.99625350978604055</c:v>
                </c:pt>
                <c:pt idx="5">
                  <c:v>-0.90107815055528995</c:v>
                </c:pt>
                <c:pt idx="6">
                  <c:v>0.97044884588606961</c:v>
                </c:pt>
                <c:pt idx="7">
                  <c:v>3.6774399519727487E-4</c:v>
                </c:pt>
                <c:pt idx="8">
                  <c:v>3.6774399519727487E-4</c:v>
                </c:pt>
                <c:pt idx="9">
                  <c:v>3.6774399519727487E-4</c:v>
                </c:pt>
                <c:pt idx="10">
                  <c:v>3.6774399519727487E-4</c:v>
                </c:pt>
                <c:pt idx="11">
                  <c:v>3.6774399519727487E-4</c:v>
                </c:pt>
                <c:pt idx="12">
                  <c:v>3.6774399519727487E-4</c:v>
                </c:pt>
                <c:pt idx="13">
                  <c:v>3.6774399519727487E-4</c:v>
                </c:pt>
                <c:pt idx="14">
                  <c:v>3.6774399519727487E-4</c:v>
                </c:pt>
                <c:pt idx="15">
                  <c:v>3.6774399519727487E-4</c:v>
                </c:pt>
                <c:pt idx="16">
                  <c:v>3.6774399519727487E-4</c:v>
                </c:pt>
                <c:pt idx="17">
                  <c:v>3.6774399519727487E-4</c:v>
                </c:pt>
                <c:pt idx="18">
                  <c:v>3.6774399519727487E-4</c:v>
                </c:pt>
                <c:pt idx="19">
                  <c:v>3.6774399519727487E-4</c:v>
                </c:pt>
                <c:pt idx="20">
                  <c:v>3.6774399519727487E-4</c:v>
                </c:pt>
                <c:pt idx="21">
                  <c:v>3.6774399519727487E-4</c:v>
                </c:pt>
                <c:pt idx="22">
                  <c:v>3.6774399519727487E-4</c:v>
                </c:pt>
                <c:pt idx="23">
                  <c:v>3.6774399519727487E-4</c:v>
                </c:pt>
                <c:pt idx="24">
                  <c:v>3.6774399519727487E-4</c:v>
                </c:pt>
                <c:pt idx="25">
                  <c:v>3.6774399519727487E-4</c:v>
                </c:pt>
                <c:pt idx="26">
                  <c:v>3.6774399519727487E-4</c:v>
                </c:pt>
                <c:pt idx="27">
                  <c:v>3.6774399519727487E-4</c:v>
                </c:pt>
                <c:pt idx="28">
                  <c:v>3.6774399519727487E-4</c:v>
                </c:pt>
                <c:pt idx="29">
                  <c:v>3.6774399519727487E-4</c:v>
                </c:pt>
                <c:pt idx="30">
                  <c:v>3.6774399519727487E-4</c:v>
                </c:pt>
                <c:pt idx="31">
                  <c:v>3.6774399519727487E-4</c:v>
                </c:pt>
                <c:pt idx="32">
                  <c:v>3.6774399519727487E-4</c:v>
                </c:pt>
                <c:pt idx="33">
                  <c:v>3.6774399519727487E-4</c:v>
                </c:pt>
                <c:pt idx="34">
                  <c:v>3.6774399519727487E-4</c:v>
                </c:pt>
                <c:pt idx="35">
                  <c:v>3.6774399519727487E-4</c:v>
                </c:pt>
                <c:pt idx="36">
                  <c:v>3.6774399519727487E-4</c:v>
                </c:pt>
              </c:numCache>
            </c:numRef>
          </c:xVal>
          <c:yVal>
            <c:numRef>
              <c:f>'FALL 12'!$F$9:$F$48</c:f>
              <c:numCache>
                <c:formatCode>General</c:formatCode>
                <c:ptCount val="40"/>
                <c:pt idx="0">
                  <c:v>0.60707239376884947</c:v>
                </c:pt>
                <c:pt idx="1">
                  <c:v>1.1014716529685868</c:v>
                </c:pt>
                <c:pt idx="2">
                  <c:v>1.5264350403410762</c:v>
                </c:pt>
                <c:pt idx="3">
                  <c:v>1.6024872965240018</c:v>
                </c:pt>
                <c:pt idx="4">
                  <c:v>1.6883136229803868</c:v>
                </c:pt>
                <c:pt idx="5">
                  <c:v>-0.20551935777927441</c:v>
                </c:pt>
                <c:pt idx="6">
                  <c:v>1.6625565428806475</c:v>
                </c:pt>
                <c:pt idx="7">
                  <c:v>0.69426427054166173</c:v>
                </c:pt>
                <c:pt idx="8">
                  <c:v>0.69426427054166173</c:v>
                </c:pt>
                <c:pt idx="9">
                  <c:v>0.69426427054166173</c:v>
                </c:pt>
                <c:pt idx="10">
                  <c:v>0.69426427054166173</c:v>
                </c:pt>
                <c:pt idx="11">
                  <c:v>0.69426427054166173</c:v>
                </c:pt>
                <c:pt idx="12">
                  <c:v>0.69426427054166173</c:v>
                </c:pt>
                <c:pt idx="13">
                  <c:v>0.69426427054166173</c:v>
                </c:pt>
                <c:pt idx="14">
                  <c:v>0.69426427054166173</c:v>
                </c:pt>
                <c:pt idx="15">
                  <c:v>0.69426427054166173</c:v>
                </c:pt>
                <c:pt idx="16">
                  <c:v>0.69426427054166173</c:v>
                </c:pt>
                <c:pt idx="17">
                  <c:v>0.69426427054166173</c:v>
                </c:pt>
                <c:pt idx="18">
                  <c:v>0.69426427054166173</c:v>
                </c:pt>
                <c:pt idx="19">
                  <c:v>0.69426427054166173</c:v>
                </c:pt>
                <c:pt idx="20">
                  <c:v>0.69426427054166173</c:v>
                </c:pt>
                <c:pt idx="21">
                  <c:v>0.69426427054166173</c:v>
                </c:pt>
                <c:pt idx="22">
                  <c:v>0.69426427054166173</c:v>
                </c:pt>
                <c:pt idx="23">
                  <c:v>0.69426427054166173</c:v>
                </c:pt>
                <c:pt idx="24">
                  <c:v>0.69426427054166173</c:v>
                </c:pt>
                <c:pt idx="25">
                  <c:v>0.69426427054166173</c:v>
                </c:pt>
                <c:pt idx="26">
                  <c:v>0.69426427054166173</c:v>
                </c:pt>
                <c:pt idx="27">
                  <c:v>0.69426427054166173</c:v>
                </c:pt>
                <c:pt idx="28">
                  <c:v>0.69426427054166173</c:v>
                </c:pt>
                <c:pt idx="29">
                  <c:v>0.69426427054166173</c:v>
                </c:pt>
                <c:pt idx="30">
                  <c:v>0.69426427054166173</c:v>
                </c:pt>
                <c:pt idx="31">
                  <c:v>0.69426427054166173</c:v>
                </c:pt>
                <c:pt idx="32">
                  <c:v>0.69426427054166173</c:v>
                </c:pt>
                <c:pt idx="33">
                  <c:v>0.69426427054166173</c:v>
                </c:pt>
                <c:pt idx="34">
                  <c:v>0.69426427054166173</c:v>
                </c:pt>
                <c:pt idx="35">
                  <c:v>0.69426427054166173</c:v>
                </c:pt>
                <c:pt idx="36">
                  <c:v>0.69426427054166173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B63-4F0F-BF24-E99C28A07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437592"/>
        <c:axId val="580443824"/>
      </c:scatterChart>
      <c:valAx>
        <c:axId val="580437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0443824"/>
        <c:crosses val="autoZero"/>
        <c:crossBetween val="midCat"/>
      </c:valAx>
      <c:valAx>
        <c:axId val="5804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0437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076129596703638"/>
          <c:y val="0.93904810581650022"/>
          <c:w val="0.40295769480427851"/>
          <c:h val="2.6458322530944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15</xdr:row>
      <xdr:rowOff>60960</xdr:rowOff>
    </xdr:from>
    <xdr:to>
      <xdr:col>5</xdr:col>
      <xdr:colOff>891540</xdr:colOff>
      <xdr:row>44</xdr:row>
      <xdr:rowOff>144780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15</xdr:row>
      <xdr:rowOff>38100</xdr:rowOff>
    </xdr:from>
    <xdr:to>
      <xdr:col>5</xdr:col>
      <xdr:colOff>876300</xdr:colOff>
      <xdr:row>44</xdr:row>
      <xdr:rowOff>167640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15</xdr:row>
      <xdr:rowOff>30480</xdr:rowOff>
    </xdr:from>
    <xdr:to>
      <xdr:col>5</xdr:col>
      <xdr:colOff>777240</xdr:colOff>
      <xdr:row>44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15</xdr:row>
      <xdr:rowOff>22860</xdr:rowOff>
    </xdr:from>
    <xdr:to>
      <xdr:col>5</xdr:col>
      <xdr:colOff>1135380</xdr:colOff>
      <xdr:row>44</xdr:row>
      <xdr:rowOff>167640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15</xdr:row>
      <xdr:rowOff>60960</xdr:rowOff>
    </xdr:from>
    <xdr:to>
      <xdr:col>5</xdr:col>
      <xdr:colOff>1219200</xdr:colOff>
      <xdr:row>44</xdr:row>
      <xdr:rowOff>160020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15</xdr:row>
      <xdr:rowOff>45720</xdr:rowOff>
    </xdr:from>
    <xdr:to>
      <xdr:col>5</xdr:col>
      <xdr:colOff>998220</xdr:colOff>
      <xdr:row>44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15</xdr:row>
      <xdr:rowOff>53340</xdr:rowOff>
    </xdr:from>
    <xdr:to>
      <xdr:col>5</xdr:col>
      <xdr:colOff>1211580</xdr:colOff>
      <xdr:row>44</xdr:row>
      <xdr:rowOff>167640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60961</xdr:rowOff>
    </xdr:from>
    <xdr:to>
      <xdr:col>5</xdr:col>
      <xdr:colOff>602902</xdr:colOff>
      <xdr:row>44</xdr:row>
      <xdr:rowOff>142352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14</xdr:row>
      <xdr:rowOff>106680</xdr:rowOff>
    </xdr:from>
    <xdr:to>
      <xdr:col>5</xdr:col>
      <xdr:colOff>998220</xdr:colOff>
      <xdr:row>44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81F738C-FE5C-451A-ABD5-FEF0B7F84E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ekopriority.com/upload/download/STATISTIK_Abfrage_des_Konfidenzintervalls_fuer_den_Mittelwert.zi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zoomScaleNormal="98" workbookViewId="0">
      <selection activeCell="O1" sqref="O1"/>
    </sheetView>
  </sheetViews>
  <sheetFormatPr baseColWidth="10" defaultRowHeight="14.4" x14ac:dyDescent="0.3"/>
  <cols>
    <col min="1" max="1" width="12" style="8" customWidth="1"/>
    <col min="2" max="2" width="14.109375" style="8" customWidth="1"/>
    <col min="3" max="3" width="12.6640625" style="8" customWidth="1"/>
    <col min="4" max="4" width="10.109375" style="8" customWidth="1"/>
    <col min="5" max="5" width="10.6640625" style="8" customWidth="1"/>
    <col min="6" max="6" width="11.88671875" style="8" customWidth="1"/>
    <col min="7" max="8" width="21.109375" style="8" customWidth="1"/>
    <col min="9" max="9" width="19" style="8" customWidth="1"/>
    <col min="10" max="10" width="17.44140625" style="8" customWidth="1"/>
    <col min="11" max="16384" width="11.5546875" style="8"/>
  </cols>
  <sheetData>
    <row r="1" spans="1:19" ht="25.65" customHeight="1" thickTop="1" x14ac:dyDescent="0.35">
      <c r="A1" s="1" t="s">
        <v>83</v>
      </c>
      <c r="B1" s="2"/>
      <c r="C1" s="2"/>
      <c r="D1" s="2"/>
      <c r="E1" s="2"/>
      <c r="F1" s="3"/>
      <c r="G1" s="4" t="s">
        <v>33</v>
      </c>
      <c r="H1" s="4" t="s">
        <v>24</v>
      </c>
      <c r="I1" s="5" t="s">
        <v>89</v>
      </c>
      <c r="J1" s="6"/>
      <c r="K1" s="7"/>
      <c r="L1" s="7"/>
    </row>
    <row r="2" spans="1:19" ht="19.2" customHeight="1" thickBot="1" x14ac:dyDescent="0.4">
      <c r="A2" s="9"/>
      <c r="B2" s="10"/>
      <c r="C2" s="10"/>
      <c r="D2" s="10"/>
      <c r="E2" s="10"/>
      <c r="F2" s="11"/>
      <c r="G2" s="12"/>
      <c r="H2" s="13"/>
      <c r="I2" s="14"/>
      <c r="J2" s="15"/>
      <c r="K2" s="7"/>
      <c r="L2" s="7"/>
      <c r="M2" s="16"/>
      <c r="N2" s="16"/>
      <c r="O2" s="16"/>
      <c r="P2" s="16"/>
      <c r="Q2" s="16"/>
      <c r="R2" s="16"/>
      <c r="S2" s="7"/>
    </row>
    <row r="3" spans="1:19" ht="15" thickTop="1" x14ac:dyDescent="0.3">
      <c r="A3" s="17" t="s">
        <v>49</v>
      </c>
      <c r="B3" s="18"/>
      <c r="C3" s="19"/>
      <c r="D3" s="20"/>
      <c r="E3" s="21" t="s">
        <v>49</v>
      </c>
      <c r="F3" s="22"/>
      <c r="G3" s="23">
        <v>1</v>
      </c>
      <c r="H3" s="24" t="s">
        <v>25</v>
      </c>
      <c r="I3" s="25">
        <f>'FALL 1'!$C$56</f>
        <v>0.97662400000000005</v>
      </c>
      <c r="J3" s="26"/>
      <c r="K3" s="7"/>
      <c r="L3" s="27"/>
      <c r="M3" s="7"/>
      <c r="N3" s="7"/>
      <c r="O3" s="7"/>
      <c r="P3" s="7"/>
      <c r="Q3" s="7"/>
      <c r="R3" s="7"/>
      <c r="S3" s="7"/>
    </row>
    <row r="4" spans="1:19" x14ac:dyDescent="0.3">
      <c r="A4" s="270" t="s">
        <v>86</v>
      </c>
      <c r="B4" s="271"/>
      <c r="C4" s="272" t="s">
        <v>88</v>
      </c>
      <c r="D4" s="273"/>
      <c r="E4" s="28" t="s">
        <v>87</v>
      </c>
      <c r="F4" s="29"/>
      <c r="G4" s="24">
        <v>2</v>
      </c>
      <c r="H4" s="24" t="s">
        <v>26</v>
      </c>
      <c r="I4" s="30">
        <f>'FALL 2'!$C$56</f>
        <v>0.87385900000000005</v>
      </c>
      <c r="J4" s="26"/>
      <c r="K4" s="31"/>
      <c r="L4" s="32"/>
    </row>
    <row r="5" spans="1:19" ht="15" thickBot="1" x14ac:dyDescent="0.35">
      <c r="A5" s="270" t="s">
        <v>84</v>
      </c>
      <c r="B5" s="271"/>
      <c r="C5" s="33" t="s">
        <v>8</v>
      </c>
      <c r="D5" s="34" t="s">
        <v>9</v>
      </c>
      <c r="E5" s="35" t="s">
        <v>85</v>
      </c>
      <c r="F5" s="36"/>
      <c r="G5" s="24">
        <v>5</v>
      </c>
      <c r="H5" s="24" t="s">
        <v>29</v>
      </c>
      <c r="I5" s="30">
        <f>'FALL 5'!$C$55</f>
        <v>0.73691600000000002</v>
      </c>
      <c r="J5" s="26"/>
      <c r="K5" s="27"/>
      <c r="L5" s="32"/>
    </row>
    <row r="6" spans="1:19" ht="15" thickTop="1" x14ac:dyDescent="0.3">
      <c r="A6" s="113">
        <v>8</v>
      </c>
      <c r="B6" s="114">
        <v>8</v>
      </c>
      <c r="C6" s="115">
        <v>8</v>
      </c>
      <c r="D6" s="116">
        <v>64</v>
      </c>
      <c r="E6" s="117">
        <v>64</v>
      </c>
      <c r="F6" s="114">
        <v>64</v>
      </c>
      <c r="G6" s="24">
        <v>7</v>
      </c>
      <c r="H6" s="24" t="s">
        <v>27</v>
      </c>
      <c r="I6" s="30">
        <f>'FALL 7'!$C$56</f>
        <v>0.955152</v>
      </c>
      <c r="J6" s="26"/>
      <c r="K6" s="37"/>
      <c r="L6" s="37"/>
      <c r="M6" s="38"/>
    </row>
    <row r="7" spans="1:19" x14ac:dyDescent="0.3">
      <c r="A7" s="118">
        <v>7</v>
      </c>
      <c r="B7" s="119">
        <v>7</v>
      </c>
      <c r="C7" s="120">
        <v>7</v>
      </c>
      <c r="D7" s="121">
        <v>49</v>
      </c>
      <c r="E7" s="122">
        <v>49</v>
      </c>
      <c r="F7" s="119">
        <v>49</v>
      </c>
      <c r="G7" s="24">
        <v>8</v>
      </c>
      <c r="H7" s="24" t="s">
        <v>28</v>
      </c>
      <c r="I7" s="30">
        <f>'FALL 8'!$C$56</f>
        <v>0.85020899999999999</v>
      </c>
      <c r="J7" s="26"/>
      <c r="K7" s="31"/>
      <c r="L7" s="39"/>
      <c r="M7" s="38"/>
    </row>
    <row r="8" spans="1:19" x14ac:dyDescent="0.3">
      <c r="A8" s="118">
        <v>4</v>
      </c>
      <c r="B8" s="123">
        <v>4</v>
      </c>
      <c r="C8" s="120">
        <v>4</v>
      </c>
      <c r="D8" s="124">
        <v>16</v>
      </c>
      <c r="E8" s="125">
        <v>16</v>
      </c>
      <c r="F8" s="123">
        <v>16</v>
      </c>
      <c r="G8" s="24">
        <v>9</v>
      </c>
      <c r="H8" s="24" t="s">
        <v>52</v>
      </c>
      <c r="I8" s="30">
        <f>'FALL 9'!$C$56</f>
        <v>1</v>
      </c>
      <c r="J8" s="26"/>
      <c r="K8" s="31"/>
      <c r="L8" s="39"/>
      <c r="M8" s="38"/>
    </row>
    <row r="9" spans="1:19" x14ac:dyDescent="0.3">
      <c r="A9" s="118">
        <v>2.5</v>
      </c>
      <c r="B9" s="119">
        <v>2.5</v>
      </c>
      <c r="C9" s="120">
        <v>2.5</v>
      </c>
      <c r="D9" s="121">
        <v>6.25</v>
      </c>
      <c r="E9" s="122">
        <v>6.25</v>
      </c>
      <c r="F9" s="119">
        <v>6.25</v>
      </c>
      <c r="G9" s="24">
        <v>10</v>
      </c>
      <c r="H9" s="24" t="s">
        <v>30</v>
      </c>
      <c r="I9" s="30">
        <f>'FALL 10'!$C$56</f>
        <v>0.96393099999999998</v>
      </c>
      <c r="J9" s="40"/>
      <c r="K9" s="39"/>
      <c r="L9" s="39"/>
      <c r="M9" s="38"/>
    </row>
    <row r="10" spans="1:19" x14ac:dyDescent="0.3">
      <c r="A10" s="126">
        <v>4.5</v>
      </c>
      <c r="B10" s="127">
        <v>4.5</v>
      </c>
      <c r="C10" s="112">
        <v>4.5</v>
      </c>
      <c r="D10" s="128">
        <v>20.25</v>
      </c>
      <c r="E10" s="129">
        <v>20.25</v>
      </c>
      <c r="F10" s="127">
        <v>20.25</v>
      </c>
      <c r="G10" s="24">
        <v>11</v>
      </c>
      <c r="H10" s="24" t="s">
        <v>31</v>
      </c>
      <c r="I10" s="30">
        <f>'FALL 11'!$C$56</f>
        <v>0.96371899999999999</v>
      </c>
      <c r="J10" s="40"/>
      <c r="K10" s="39"/>
      <c r="L10" s="39"/>
      <c r="M10" s="38"/>
    </row>
    <row r="11" spans="1:19" ht="15" thickBot="1" x14ac:dyDescent="0.35">
      <c r="A11" s="126">
        <v>10</v>
      </c>
      <c r="B11" s="127">
        <v>10</v>
      </c>
      <c r="C11" s="112">
        <v>10</v>
      </c>
      <c r="D11" s="128">
        <v>100</v>
      </c>
      <c r="E11" s="129">
        <v>100</v>
      </c>
      <c r="F11" s="127">
        <v>100</v>
      </c>
      <c r="G11" s="41">
        <v>12</v>
      </c>
      <c r="H11" s="41" t="s">
        <v>32</v>
      </c>
      <c r="I11" s="42">
        <f>'FALL 12'!$C$56</f>
        <v>1</v>
      </c>
      <c r="J11" s="43"/>
      <c r="K11" s="31"/>
      <c r="L11" s="39"/>
      <c r="M11" s="38"/>
    </row>
    <row r="12" spans="1:19" ht="15" thickTop="1" x14ac:dyDescent="0.3">
      <c r="A12" s="126">
        <v>12</v>
      </c>
      <c r="B12" s="127">
        <v>12</v>
      </c>
      <c r="C12" s="112">
        <v>12</v>
      </c>
      <c r="D12" s="128">
        <v>144</v>
      </c>
      <c r="E12" s="129">
        <v>144</v>
      </c>
      <c r="F12" s="127">
        <v>144</v>
      </c>
      <c r="G12" s="44" t="s">
        <v>61</v>
      </c>
      <c r="H12" s="45"/>
      <c r="I12" s="45"/>
      <c r="J12" s="46"/>
      <c r="K12" s="31"/>
      <c r="L12" s="39"/>
      <c r="M12" s="38"/>
    </row>
    <row r="13" spans="1:19" x14ac:dyDescent="0.3">
      <c r="A13" s="126">
        <v>15</v>
      </c>
      <c r="B13" s="127">
        <v>15</v>
      </c>
      <c r="C13" s="112">
        <v>15</v>
      </c>
      <c r="D13" s="128">
        <v>225</v>
      </c>
      <c r="E13" s="129">
        <v>225</v>
      </c>
      <c r="F13" s="127">
        <v>225</v>
      </c>
      <c r="G13" s="47" t="s">
        <v>75</v>
      </c>
      <c r="H13" s="45"/>
      <c r="I13" s="45"/>
      <c r="J13" s="48"/>
      <c r="K13" s="49"/>
      <c r="L13" s="27"/>
      <c r="M13" s="38"/>
    </row>
    <row r="14" spans="1:19" x14ac:dyDescent="0.3">
      <c r="A14" s="126">
        <v>1.5</v>
      </c>
      <c r="B14" s="127">
        <v>1.5</v>
      </c>
      <c r="C14" s="112">
        <v>1.5</v>
      </c>
      <c r="D14" s="128">
        <v>2.25</v>
      </c>
      <c r="E14" s="129">
        <v>2.25</v>
      </c>
      <c r="F14" s="127">
        <v>2.25</v>
      </c>
      <c r="G14" s="44" t="s">
        <v>72</v>
      </c>
      <c r="H14" s="45"/>
      <c r="I14" s="45"/>
      <c r="J14" s="46"/>
      <c r="K14" s="27"/>
      <c r="L14" s="27"/>
      <c r="M14" s="38"/>
    </row>
    <row r="15" spans="1:19" x14ac:dyDescent="0.3">
      <c r="A15" s="126">
        <v>14</v>
      </c>
      <c r="B15" s="127">
        <v>14</v>
      </c>
      <c r="C15" s="112">
        <v>14</v>
      </c>
      <c r="D15" s="128">
        <v>196</v>
      </c>
      <c r="E15" s="129">
        <v>196</v>
      </c>
      <c r="F15" s="127">
        <v>196</v>
      </c>
      <c r="G15" s="44" t="s">
        <v>73</v>
      </c>
      <c r="H15" s="45"/>
      <c r="I15" s="45"/>
      <c r="J15" s="48"/>
      <c r="K15" s="50"/>
      <c r="L15" s="27"/>
      <c r="M15" s="38"/>
    </row>
    <row r="16" spans="1:19" x14ac:dyDescent="0.3">
      <c r="A16" s="126">
        <v>2.7182818279999998</v>
      </c>
      <c r="B16" s="127">
        <v>1</v>
      </c>
      <c r="C16" s="112"/>
      <c r="D16" s="128"/>
      <c r="E16" s="129">
        <v>1</v>
      </c>
      <c r="F16" s="127">
        <v>2.7182818279999998</v>
      </c>
      <c r="G16" s="44" t="s">
        <v>74</v>
      </c>
      <c r="H16" s="45"/>
      <c r="I16" s="45"/>
      <c r="J16" s="46"/>
      <c r="K16" s="7"/>
      <c r="L16" s="27"/>
      <c r="M16" s="38"/>
    </row>
    <row r="17" spans="1:12" x14ac:dyDescent="0.3">
      <c r="A17" s="126">
        <v>2.7182818279999998</v>
      </c>
      <c r="B17" s="127">
        <v>1</v>
      </c>
      <c r="C17" s="112"/>
      <c r="D17" s="128"/>
      <c r="E17" s="129">
        <v>1</v>
      </c>
      <c r="F17" s="127">
        <v>2.7182818279999998</v>
      </c>
      <c r="G17" s="44" t="s">
        <v>97</v>
      </c>
      <c r="H17" s="45"/>
      <c r="I17" s="45"/>
      <c r="J17" s="48"/>
      <c r="K17" s="51"/>
      <c r="L17" s="27"/>
    </row>
    <row r="18" spans="1:12" x14ac:dyDescent="0.3">
      <c r="A18" s="126">
        <v>2.7182818279999998</v>
      </c>
      <c r="B18" s="127">
        <v>1</v>
      </c>
      <c r="C18" s="112"/>
      <c r="D18" s="128"/>
      <c r="E18" s="129">
        <v>1</v>
      </c>
      <c r="F18" s="127">
        <v>2.7182818279999998</v>
      </c>
      <c r="G18" s="44" t="s">
        <v>130</v>
      </c>
      <c r="H18" s="45"/>
      <c r="I18" s="45"/>
      <c r="J18" s="46"/>
      <c r="K18" s="7"/>
      <c r="L18" s="27"/>
    </row>
    <row r="19" spans="1:12" x14ac:dyDescent="0.3">
      <c r="A19" s="126">
        <v>2.7182818279999998</v>
      </c>
      <c r="B19" s="127">
        <v>1</v>
      </c>
      <c r="C19" s="112"/>
      <c r="D19" s="128"/>
      <c r="E19" s="129">
        <v>1</v>
      </c>
      <c r="F19" s="127">
        <v>2.7182818279999998</v>
      </c>
      <c r="G19" s="44" t="s">
        <v>131</v>
      </c>
      <c r="H19" s="45"/>
      <c r="I19" s="45"/>
      <c r="J19" s="52"/>
      <c r="K19" s="51"/>
      <c r="L19" s="27"/>
    </row>
    <row r="20" spans="1:12" x14ac:dyDescent="0.3">
      <c r="A20" s="126">
        <v>2.7182818279999998</v>
      </c>
      <c r="B20" s="127">
        <v>1</v>
      </c>
      <c r="C20" s="112"/>
      <c r="D20" s="128"/>
      <c r="E20" s="129">
        <v>1</v>
      </c>
      <c r="F20" s="127">
        <v>2.7182818279999998</v>
      </c>
      <c r="G20" s="44" t="s">
        <v>133</v>
      </c>
      <c r="H20" s="45"/>
      <c r="I20" s="45"/>
      <c r="J20" s="53"/>
      <c r="K20" s="7"/>
      <c r="L20" s="7"/>
    </row>
    <row r="21" spans="1:12" x14ac:dyDescent="0.3">
      <c r="A21" s="126">
        <v>2.7182818279999998</v>
      </c>
      <c r="B21" s="127">
        <v>1</v>
      </c>
      <c r="C21" s="112"/>
      <c r="D21" s="128"/>
      <c r="E21" s="129">
        <v>1</v>
      </c>
      <c r="F21" s="127">
        <v>2.7182818279999998</v>
      </c>
      <c r="G21" s="54" t="s">
        <v>132</v>
      </c>
      <c r="H21" s="55"/>
      <c r="I21" s="55"/>
      <c r="J21" s="56"/>
      <c r="K21" s="51"/>
      <c r="L21" s="37"/>
    </row>
    <row r="22" spans="1:12" x14ac:dyDescent="0.3">
      <c r="A22" s="126">
        <v>2.7182818279999998</v>
      </c>
      <c r="B22" s="127">
        <v>1</v>
      </c>
      <c r="C22" s="112"/>
      <c r="D22" s="128"/>
      <c r="E22" s="129">
        <v>1</v>
      </c>
      <c r="F22" s="127">
        <v>2.7182818279999998</v>
      </c>
      <c r="G22" s="57"/>
      <c r="H22" s="55"/>
      <c r="I22" s="55"/>
      <c r="J22" s="56"/>
      <c r="K22" s="7"/>
      <c r="L22" s="7"/>
    </row>
    <row r="23" spans="1:12" x14ac:dyDescent="0.3">
      <c r="A23" s="126">
        <v>2.7182818279999998</v>
      </c>
      <c r="B23" s="127">
        <v>1</v>
      </c>
      <c r="C23" s="112"/>
      <c r="D23" s="128"/>
      <c r="E23" s="129">
        <v>1</v>
      </c>
      <c r="F23" s="127">
        <v>2.7182818279999998</v>
      </c>
      <c r="G23" s="44" t="s">
        <v>78</v>
      </c>
      <c r="H23" s="45"/>
      <c r="I23" s="45"/>
      <c r="J23" s="56"/>
      <c r="K23" s="51"/>
      <c r="L23" s="37"/>
    </row>
    <row r="24" spans="1:12" x14ac:dyDescent="0.3">
      <c r="A24" s="126">
        <v>2.7182818279999998</v>
      </c>
      <c r="B24" s="127">
        <v>1</v>
      </c>
      <c r="C24" s="112"/>
      <c r="D24" s="128"/>
      <c r="E24" s="129">
        <v>1</v>
      </c>
      <c r="F24" s="127">
        <v>2.7182818279999998</v>
      </c>
      <c r="G24" s="44" t="s">
        <v>136</v>
      </c>
      <c r="H24" s="45"/>
      <c r="I24" s="45"/>
      <c r="J24" s="58"/>
      <c r="K24" s="27"/>
      <c r="L24" s="27"/>
    </row>
    <row r="25" spans="1:12" x14ac:dyDescent="0.3">
      <c r="A25" s="126">
        <v>2.7182818279999998</v>
      </c>
      <c r="B25" s="127">
        <v>1</v>
      </c>
      <c r="C25" s="112"/>
      <c r="D25" s="128"/>
      <c r="E25" s="129">
        <v>1</v>
      </c>
      <c r="F25" s="127">
        <v>2.7182818279999998</v>
      </c>
      <c r="G25" s="44" t="s">
        <v>79</v>
      </c>
      <c r="H25" s="45"/>
      <c r="I25" s="45"/>
      <c r="J25" s="58"/>
      <c r="K25" s="27"/>
      <c r="L25" s="27"/>
    </row>
    <row r="26" spans="1:12" x14ac:dyDescent="0.3">
      <c r="A26" s="130">
        <v>2.7182818279999998</v>
      </c>
      <c r="B26" s="127">
        <v>1</v>
      </c>
      <c r="C26" s="112"/>
      <c r="D26" s="128"/>
      <c r="E26" s="129">
        <v>1</v>
      </c>
      <c r="F26" s="127">
        <v>2.7182818279999998</v>
      </c>
      <c r="G26" s="59" t="s">
        <v>137</v>
      </c>
      <c r="H26" s="60"/>
      <c r="I26" s="60"/>
      <c r="J26" s="58"/>
      <c r="K26" s="27"/>
      <c r="L26" s="27"/>
    </row>
    <row r="27" spans="1:12" x14ac:dyDescent="0.3">
      <c r="A27" s="130">
        <v>2.7182818279999998</v>
      </c>
      <c r="B27" s="127">
        <v>1</v>
      </c>
      <c r="C27" s="112"/>
      <c r="D27" s="128"/>
      <c r="E27" s="129">
        <v>1</v>
      </c>
      <c r="F27" s="127">
        <v>2.7182818279999998</v>
      </c>
      <c r="G27" s="54" t="s">
        <v>51</v>
      </c>
      <c r="H27" s="61"/>
      <c r="I27" s="61"/>
      <c r="J27" s="58"/>
      <c r="K27" s="27"/>
      <c r="L27" s="27"/>
    </row>
    <row r="28" spans="1:12" x14ac:dyDescent="0.3">
      <c r="A28" s="130">
        <v>2.7182818279999998</v>
      </c>
      <c r="B28" s="127">
        <v>1</v>
      </c>
      <c r="C28" s="112"/>
      <c r="D28" s="128"/>
      <c r="E28" s="129">
        <v>1</v>
      </c>
      <c r="F28" s="127">
        <v>2.7182818279999998</v>
      </c>
      <c r="G28" s="57"/>
      <c r="J28" s="56"/>
      <c r="K28" s="27"/>
      <c r="L28" s="27"/>
    </row>
    <row r="29" spans="1:12" x14ac:dyDescent="0.3">
      <c r="A29" s="130">
        <v>2.7182818279999998</v>
      </c>
      <c r="B29" s="127">
        <v>1</v>
      </c>
      <c r="C29" s="112"/>
      <c r="D29" s="128"/>
      <c r="E29" s="129">
        <v>1</v>
      </c>
      <c r="F29" s="127">
        <v>2.7182818279999998</v>
      </c>
      <c r="G29" s="62" t="s">
        <v>94</v>
      </c>
      <c r="H29" s="63"/>
      <c r="I29" s="63"/>
      <c r="J29" s="64"/>
      <c r="K29" s="27"/>
      <c r="L29" s="27"/>
    </row>
    <row r="30" spans="1:12" x14ac:dyDescent="0.3">
      <c r="A30" s="130">
        <v>2.7182818279999998</v>
      </c>
      <c r="B30" s="127">
        <v>1</v>
      </c>
      <c r="C30" s="112"/>
      <c r="D30" s="128"/>
      <c r="E30" s="129">
        <v>1</v>
      </c>
      <c r="F30" s="127">
        <v>2.7182818279999998</v>
      </c>
      <c r="G30" s="62" t="s">
        <v>95</v>
      </c>
      <c r="H30" s="63"/>
      <c r="I30" s="63"/>
      <c r="J30" s="64"/>
      <c r="K30" s="27"/>
      <c r="L30" s="27"/>
    </row>
    <row r="31" spans="1:12" x14ac:dyDescent="0.3">
      <c r="A31" s="130">
        <v>2.7182818279999998</v>
      </c>
      <c r="B31" s="127">
        <v>1</v>
      </c>
      <c r="C31" s="112"/>
      <c r="D31" s="128"/>
      <c r="E31" s="129">
        <v>1</v>
      </c>
      <c r="F31" s="127">
        <v>2.7182818279999998</v>
      </c>
      <c r="G31" s="62" t="s">
        <v>99</v>
      </c>
      <c r="H31" s="63"/>
      <c r="I31" s="63"/>
      <c r="J31" s="64"/>
      <c r="K31" s="27"/>
      <c r="L31" s="27"/>
    </row>
    <row r="32" spans="1:12" x14ac:dyDescent="0.3">
      <c r="A32" s="130">
        <v>2.7182818279999998</v>
      </c>
      <c r="B32" s="127">
        <v>1</v>
      </c>
      <c r="C32" s="112"/>
      <c r="D32" s="128"/>
      <c r="E32" s="129">
        <v>1</v>
      </c>
      <c r="F32" s="127">
        <v>2.7182818279999998</v>
      </c>
      <c r="G32" s="62" t="s">
        <v>98</v>
      </c>
      <c r="H32" s="65"/>
      <c r="I32" s="65"/>
      <c r="J32" s="66"/>
      <c r="K32" s="27"/>
      <c r="L32" s="27"/>
    </row>
    <row r="33" spans="1:12" x14ac:dyDescent="0.3">
      <c r="A33" s="130">
        <v>2.7182818279999998</v>
      </c>
      <c r="B33" s="127">
        <v>1</v>
      </c>
      <c r="C33" s="112"/>
      <c r="D33" s="128"/>
      <c r="E33" s="129">
        <v>1</v>
      </c>
      <c r="F33" s="127">
        <v>2.7182818279999998</v>
      </c>
      <c r="G33" s="67" t="s">
        <v>100</v>
      </c>
      <c r="H33" s="68" t="s">
        <v>96</v>
      </c>
      <c r="I33" s="68"/>
      <c r="J33" s="69"/>
      <c r="K33" s="27"/>
      <c r="L33" s="27"/>
    </row>
    <row r="34" spans="1:12" x14ac:dyDescent="0.3">
      <c r="A34" s="130">
        <v>2.7182818279999998</v>
      </c>
      <c r="B34" s="127">
        <v>1</v>
      </c>
      <c r="C34" s="112"/>
      <c r="D34" s="128"/>
      <c r="E34" s="129">
        <v>1</v>
      </c>
      <c r="F34" s="127">
        <v>2.7182818279999998</v>
      </c>
      <c r="G34" s="17" t="s">
        <v>50</v>
      </c>
      <c r="H34" s="70"/>
      <c r="I34" s="71"/>
      <c r="J34" s="72"/>
      <c r="K34" s="27"/>
      <c r="L34" s="27"/>
    </row>
    <row r="35" spans="1:12" x14ac:dyDescent="0.3">
      <c r="A35" s="130">
        <v>2.7182818279999998</v>
      </c>
      <c r="B35" s="127">
        <v>1</v>
      </c>
      <c r="C35" s="112"/>
      <c r="D35" s="128"/>
      <c r="E35" s="129">
        <v>1</v>
      </c>
      <c r="F35" s="127">
        <v>2.7182818279999998</v>
      </c>
      <c r="G35" s="17" t="s">
        <v>91</v>
      </c>
      <c r="H35" s="70"/>
      <c r="I35" s="70"/>
      <c r="J35" s="72"/>
      <c r="K35" s="27"/>
      <c r="L35" s="27"/>
    </row>
    <row r="36" spans="1:12" x14ac:dyDescent="0.3">
      <c r="A36" s="130">
        <v>2.7182818279999998</v>
      </c>
      <c r="B36" s="127">
        <v>1</v>
      </c>
      <c r="C36" s="112"/>
      <c r="D36" s="128"/>
      <c r="E36" s="129">
        <v>1</v>
      </c>
      <c r="F36" s="127">
        <v>2.7182818279999998</v>
      </c>
      <c r="G36" s="17" t="s">
        <v>92</v>
      </c>
      <c r="H36" s="70"/>
      <c r="I36" s="70"/>
      <c r="J36" s="72"/>
      <c r="K36" s="27"/>
      <c r="L36" s="27"/>
    </row>
    <row r="37" spans="1:12" x14ac:dyDescent="0.3">
      <c r="A37" s="130">
        <v>2.7182818279999998</v>
      </c>
      <c r="B37" s="127">
        <v>1</v>
      </c>
      <c r="C37" s="112"/>
      <c r="D37" s="128"/>
      <c r="E37" s="129">
        <v>1</v>
      </c>
      <c r="F37" s="127">
        <v>2.7182818279999998</v>
      </c>
      <c r="G37" s="73" t="s">
        <v>138</v>
      </c>
      <c r="H37" s="74"/>
      <c r="I37" s="74"/>
      <c r="J37" s="75"/>
      <c r="K37" s="27"/>
      <c r="L37" s="76"/>
    </row>
    <row r="38" spans="1:12" x14ac:dyDescent="0.3">
      <c r="A38" s="130">
        <v>2.7182818279999998</v>
      </c>
      <c r="B38" s="127">
        <v>1</v>
      </c>
      <c r="C38" s="112"/>
      <c r="D38" s="128"/>
      <c r="E38" s="129">
        <v>1</v>
      </c>
      <c r="F38" s="127">
        <v>2.7182818279999998</v>
      </c>
      <c r="G38" s="73" t="s">
        <v>139</v>
      </c>
      <c r="H38" s="77"/>
      <c r="I38" s="77"/>
      <c r="J38" s="75"/>
      <c r="K38" s="27"/>
      <c r="L38" s="27"/>
    </row>
    <row r="39" spans="1:12" x14ac:dyDescent="0.3">
      <c r="A39" s="130">
        <v>2.7182818279999998</v>
      </c>
      <c r="B39" s="127">
        <v>1</v>
      </c>
      <c r="C39" s="112"/>
      <c r="D39" s="128"/>
      <c r="E39" s="129">
        <v>1</v>
      </c>
      <c r="F39" s="127">
        <v>2.7182818279999998</v>
      </c>
      <c r="G39" s="59" t="s">
        <v>80</v>
      </c>
      <c r="H39" s="60"/>
      <c r="I39" s="60"/>
      <c r="J39" s="58"/>
      <c r="K39" s="27"/>
      <c r="L39" s="27"/>
    </row>
    <row r="40" spans="1:12" x14ac:dyDescent="0.3">
      <c r="A40" s="130">
        <v>2.7182818279999998</v>
      </c>
      <c r="B40" s="127">
        <v>1</v>
      </c>
      <c r="C40" s="112"/>
      <c r="D40" s="128"/>
      <c r="E40" s="129">
        <v>1</v>
      </c>
      <c r="F40" s="127">
        <v>2.7182818279999998</v>
      </c>
      <c r="G40" s="47" t="s">
        <v>82</v>
      </c>
      <c r="H40" s="78"/>
      <c r="I40" s="79"/>
      <c r="J40" s="58"/>
      <c r="K40" s="27"/>
      <c r="L40" s="27"/>
    </row>
    <row r="41" spans="1:12" x14ac:dyDescent="0.3">
      <c r="A41" s="130">
        <v>2.7182818279999998</v>
      </c>
      <c r="B41" s="127">
        <v>1</v>
      </c>
      <c r="C41" s="112"/>
      <c r="D41" s="128"/>
      <c r="E41" s="129">
        <v>1</v>
      </c>
      <c r="F41" s="127">
        <v>2.7182818279999998</v>
      </c>
      <c r="G41" s="47" t="s">
        <v>93</v>
      </c>
      <c r="H41" s="80"/>
      <c r="I41" s="81"/>
      <c r="J41" s="58"/>
      <c r="K41" s="27"/>
      <c r="L41" s="27"/>
    </row>
    <row r="42" spans="1:12" x14ac:dyDescent="0.3">
      <c r="A42" s="130">
        <v>2.7182818279999998</v>
      </c>
      <c r="B42" s="127">
        <v>1</v>
      </c>
      <c r="C42" s="112"/>
      <c r="D42" s="128"/>
      <c r="E42" s="129">
        <v>1</v>
      </c>
      <c r="F42" s="127">
        <v>2.7182818279999998</v>
      </c>
      <c r="G42" s="82"/>
      <c r="H42" s="83" t="s">
        <v>118</v>
      </c>
      <c r="I42" s="84" t="s">
        <v>119</v>
      </c>
      <c r="J42" s="85" t="s">
        <v>120</v>
      </c>
      <c r="K42" s="27"/>
      <c r="L42" s="27"/>
    </row>
    <row r="43" spans="1:12" x14ac:dyDescent="0.3">
      <c r="A43" s="130">
        <v>2.7182818279999998</v>
      </c>
      <c r="B43" s="127">
        <v>1</v>
      </c>
      <c r="C43" s="112"/>
      <c r="D43" s="128"/>
      <c r="E43" s="129">
        <v>1</v>
      </c>
      <c r="F43" s="127">
        <v>2.7182818279999998</v>
      </c>
      <c r="G43" s="82" t="s">
        <v>81</v>
      </c>
      <c r="H43" s="83" t="s">
        <v>76</v>
      </c>
      <c r="I43" s="91" t="s">
        <v>140</v>
      </c>
      <c r="J43" s="86" t="s">
        <v>143</v>
      </c>
      <c r="K43" s="27"/>
      <c r="L43" s="27"/>
    </row>
    <row r="44" spans="1:12" x14ac:dyDescent="0.3">
      <c r="A44" s="130">
        <v>2.7182818279999998</v>
      </c>
      <c r="B44" s="127">
        <v>1</v>
      </c>
      <c r="C44" s="112"/>
      <c r="D44" s="128"/>
      <c r="E44" s="129">
        <v>1</v>
      </c>
      <c r="F44" s="127">
        <v>2.7182818279999998</v>
      </c>
      <c r="G44" s="87" t="s">
        <v>90</v>
      </c>
      <c r="H44" s="88" t="s">
        <v>76</v>
      </c>
      <c r="I44" s="258" t="s">
        <v>140</v>
      </c>
      <c r="J44" s="89" t="s">
        <v>144</v>
      </c>
      <c r="K44" s="27"/>
      <c r="L44" s="27"/>
    </row>
    <row r="45" spans="1:12" ht="15" thickBot="1" x14ac:dyDescent="0.35">
      <c r="A45" s="130">
        <v>2.7182818279999998</v>
      </c>
      <c r="B45" s="127">
        <v>1</v>
      </c>
      <c r="C45" s="132"/>
      <c r="D45" s="133"/>
      <c r="E45" s="129">
        <v>1</v>
      </c>
      <c r="F45" s="127">
        <v>2.7182818279999998</v>
      </c>
      <c r="G45" s="90" t="s">
        <v>121</v>
      </c>
      <c r="H45" s="91" t="s">
        <v>77</v>
      </c>
      <c r="I45" s="92" t="s">
        <v>141</v>
      </c>
      <c r="J45" s="86" t="s">
        <v>142</v>
      </c>
      <c r="K45" s="27"/>
      <c r="L45" s="27"/>
    </row>
    <row r="46" spans="1:12" ht="15.6" thickTop="1" thickBot="1" x14ac:dyDescent="0.35">
      <c r="A46" s="93"/>
      <c r="B46" s="94">
        <v>4</v>
      </c>
      <c r="C46" s="95" t="s">
        <v>34</v>
      </c>
      <c r="D46" s="96">
        <f>ROWS(D6:D45)-COUNTBLANK(D6:D45)</f>
        <v>10</v>
      </c>
      <c r="E46" s="97"/>
      <c r="F46" s="98"/>
      <c r="G46" s="99" t="s">
        <v>122</v>
      </c>
      <c r="H46" s="100" t="s">
        <v>77</v>
      </c>
      <c r="I46" s="101" t="s">
        <v>141</v>
      </c>
      <c r="J46" s="102" t="s">
        <v>142</v>
      </c>
    </row>
    <row r="47" spans="1:12" ht="15" thickTop="1" x14ac:dyDescent="0.3">
      <c r="A47" s="103"/>
      <c r="B47" s="104"/>
      <c r="C47" s="105"/>
      <c r="D47" s="106"/>
      <c r="E47" s="37"/>
      <c r="F47" s="107"/>
      <c r="G47" s="76"/>
      <c r="H47" s="37"/>
      <c r="I47" s="37"/>
    </row>
    <row r="48" spans="1:12" x14ac:dyDescent="0.3">
      <c r="A48" s="108"/>
      <c r="B48" s="108"/>
      <c r="C48" s="108"/>
      <c r="D48" s="108"/>
      <c r="E48" s="108"/>
      <c r="F48" s="109"/>
      <c r="G48" s="109"/>
      <c r="H48" s="108"/>
      <c r="I48" s="108"/>
    </row>
    <row r="49" spans="1:9" ht="18" x14ac:dyDescent="0.35">
      <c r="A49" s="110"/>
      <c r="B49" s="108"/>
      <c r="C49" s="111"/>
      <c r="D49" s="108"/>
      <c r="E49" s="109"/>
      <c r="F49" s="108"/>
      <c r="G49" s="108"/>
      <c r="H49" s="88"/>
      <c r="I49" s="257"/>
    </row>
    <row r="50" spans="1:9" x14ac:dyDescent="0.3">
      <c r="A50" s="108"/>
      <c r="B50" s="108"/>
      <c r="C50" s="108"/>
      <c r="D50" s="108"/>
      <c r="E50" s="108"/>
      <c r="F50" s="108"/>
      <c r="G50" s="108"/>
      <c r="H50" s="108"/>
      <c r="I50" s="108"/>
    </row>
    <row r="51" spans="1:9" x14ac:dyDescent="0.3">
      <c r="A51" s="110"/>
      <c r="B51" s="108"/>
      <c r="C51" s="111"/>
      <c r="D51" s="108"/>
      <c r="E51" s="109"/>
      <c r="F51" s="108"/>
      <c r="G51" s="108"/>
      <c r="H51" s="88"/>
      <c r="I51" s="108"/>
    </row>
  </sheetData>
  <sheetProtection algorithmName="SHA-512" hashValue="bXll5d1u1y+ZkHOo331+6FhoGp/98PaZ0HSdv1WsJ1ZyFjC/zaF3ZSuGnXbvHVhv+Ffz5ETdmiL6J/+eUD5fWQ==" saltValue="Uwkk5b+MhtOjjaiY4slzng==" spinCount="100000" sheet="1" objects="1" scenarios="1"/>
  <sortState xmlns:xlrd2="http://schemas.microsoft.com/office/spreadsheetml/2017/richdata2" ref="G4:I11">
    <sortCondition ref="G4:G11"/>
  </sortState>
  <mergeCells count="3">
    <mergeCell ref="A4:B4"/>
    <mergeCell ref="A5:B5"/>
    <mergeCell ref="C4:D4"/>
  </mergeCells>
  <dataValidations count="3">
    <dataValidation showInputMessage="1" showErrorMessage="1" sqref="C6:D45 A6:B9 E6:F9" xr:uid="{00000000-0002-0000-0000-000000000000}"/>
    <dataValidation operator="greaterThanOrEqual" allowBlank="1" showInputMessage="1" showErrorMessage="1" sqref="D46" xr:uid="{00000000-0002-0000-0000-000001000000}"/>
    <dataValidation type="decimal" allowBlank="1" showInputMessage="1" showErrorMessage="1" sqref="I3 I4 I5 I6 I7 I8 I9 I10 I11" xr:uid="{00000000-0002-0000-0000-000002000000}">
      <formula1>0.001</formula1>
      <formula2>0.002</formula2>
    </dataValidation>
  </dataValidations>
  <hyperlinks>
    <hyperlink ref="H33" r:id="rId1" xr:uid="{6CFDC6BE-BC9C-41A4-8E74-A5FA1FC30ABA}"/>
  </hyperlinks>
  <pageMargins left="0.7" right="0.7" top="0.78740157499999996" bottom="0.78740157499999996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24"/>
  <sheetViews>
    <sheetView topLeftCell="A48" zoomScaleNormal="100" workbookViewId="0">
      <selection activeCell="B64" sqref="B64"/>
    </sheetView>
  </sheetViews>
  <sheetFormatPr baseColWidth="10" defaultRowHeight="14.4" x14ac:dyDescent="0.3"/>
  <cols>
    <col min="1" max="1" width="18.44140625" style="139" customWidth="1"/>
    <col min="2" max="2" width="11.5546875" style="139"/>
    <col min="3" max="3" width="16.88671875" style="139" customWidth="1"/>
    <col min="4" max="5" width="11.5546875" style="139"/>
    <col min="6" max="6" width="13.5546875" style="139" customWidth="1"/>
    <col min="7" max="7" width="12" style="139" bestFit="1" customWidth="1"/>
    <col min="8" max="8" width="15.5546875" style="139" customWidth="1"/>
    <col min="9" max="9" width="11.5546875" style="139"/>
    <col min="10" max="10" width="25.6640625" style="139" customWidth="1"/>
    <col min="11" max="11" width="31.77734375" style="139" customWidth="1"/>
    <col min="12" max="12" width="29.109375" style="139" customWidth="1"/>
    <col min="13" max="13" width="16.44140625" style="139" customWidth="1"/>
    <col min="14" max="14" width="11.5546875" style="139" customWidth="1"/>
    <col min="15" max="15" width="10.33203125" style="139" customWidth="1"/>
    <col min="16" max="16384" width="11.5546875" style="139"/>
  </cols>
  <sheetData>
    <row r="1" spans="1:42" ht="18" x14ac:dyDescent="0.35">
      <c r="A1" s="134" t="s">
        <v>54</v>
      </c>
      <c r="B1" s="135"/>
      <c r="C1" s="135"/>
      <c r="D1" s="135"/>
      <c r="E1" s="135"/>
      <c r="F1" s="135"/>
      <c r="G1" s="135"/>
      <c r="H1" s="135"/>
      <c r="I1" s="136"/>
      <c r="J1" s="137"/>
      <c r="K1" s="137"/>
      <c r="L1" s="137"/>
      <c r="M1" s="137"/>
      <c r="N1" s="137"/>
      <c r="O1" s="137"/>
      <c r="P1" s="137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K1" s="138"/>
      <c r="AL1" s="138"/>
      <c r="AM1" s="138"/>
      <c r="AN1" s="138"/>
      <c r="AO1" s="138"/>
      <c r="AP1" s="138"/>
    </row>
    <row r="2" spans="1:42" x14ac:dyDescent="0.3">
      <c r="A2" s="140"/>
      <c r="B2" s="140"/>
      <c r="C2" s="261"/>
      <c r="D2" s="261"/>
      <c r="E2" s="261"/>
      <c r="F2" s="261"/>
      <c r="G2" s="261"/>
      <c r="H2" s="140"/>
      <c r="I2" s="136"/>
      <c r="J2" s="137"/>
      <c r="K2" s="137"/>
      <c r="L2" s="137"/>
      <c r="M2" s="137"/>
      <c r="N2" s="137"/>
      <c r="O2" s="137"/>
      <c r="P2" s="137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K2" s="138"/>
      <c r="AL2" s="138"/>
      <c r="AM2" s="138"/>
      <c r="AN2" s="138"/>
      <c r="AO2" s="138"/>
      <c r="AP2" s="138"/>
    </row>
    <row r="3" spans="1:42" x14ac:dyDescent="0.3">
      <c r="A3" s="140"/>
      <c r="B3" s="140"/>
      <c r="C3" s="140" t="s">
        <v>0</v>
      </c>
      <c r="D3" s="141" t="s">
        <v>1</v>
      </c>
      <c r="E3" s="140" t="s">
        <v>2</v>
      </c>
      <c r="F3" s="140" t="s">
        <v>21</v>
      </c>
      <c r="G3" s="140" t="s">
        <v>3</v>
      </c>
      <c r="H3" s="140" t="s">
        <v>4</v>
      </c>
      <c r="I3" s="140" t="s">
        <v>134</v>
      </c>
      <c r="J3" s="137"/>
      <c r="K3" s="137"/>
      <c r="L3" s="137"/>
      <c r="M3" s="137"/>
      <c r="N3" s="137"/>
      <c r="O3" s="137"/>
      <c r="P3" s="137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K3" s="138"/>
      <c r="AL3" s="138"/>
      <c r="AM3" s="138"/>
      <c r="AN3" s="138"/>
      <c r="AO3" s="138"/>
      <c r="AP3" s="138"/>
    </row>
    <row r="4" spans="1:42" x14ac:dyDescent="0.3">
      <c r="A4" s="274" t="s">
        <v>135</v>
      </c>
      <c r="B4" s="274"/>
      <c r="C4" s="140">
        <f>EINGABEN!$D$46</f>
        <v>10</v>
      </c>
      <c r="D4" s="140">
        <f>SUM(D6:D45)</f>
        <v>78.5</v>
      </c>
      <c r="E4" s="140">
        <f>SUM(E6:E45)</f>
        <v>822.75</v>
      </c>
      <c r="F4" s="142" t="s">
        <v>22</v>
      </c>
      <c r="G4" s="140">
        <f>SUM(G6:G45)</f>
        <v>9876.125</v>
      </c>
      <c r="H4" s="140">
        <f>SUM(H6:H45)</f>
        <v>822.75</v>
      </c>
      <c r="I4" s="140">
        <f>SUM(I6:I45)</f>
        <v>126984.1875</v>
      </c>
      <c r="J4" s="137"/>
      <c r="K4" s="137"/>
      <c r="L4" s="137"/>
      <c r="M4" s="137"/>
      <c r="N4" s="137"/>
      <c r="O4" s="137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K4" s="138"/>
      <c r="AL4" s="138"/>
      <c r="AM4" s="138"/>
      <c r="AN4" s="138"/>
      <c r="AO4" s="138"/>
      <c r="AP4" s="138"/>
    </row>
    <row r="5" spans="1:42" x14ac:dyDescent="0.3">
      <c r="A5" s="140" t="s">
        <v>8</v>
      </c>
      <c r="B5" s="140" t="s">
        <v>9</v>
      </c>
      <c r="C5" s="140" t="s">
        <v>35</v>
      </c>
      <c r="D5" s="140" t="s">
        <v>5</v>
      </c>
      <c r="E5" s="140" t="s">
        <v>6</v>
      </c>
      <c r="F5" s="140" t="s">
        <v>23</v>
      </c>
      <c r="G5" s="140" t="s">
        <v>10</v>
      </c>
      <c r="H5" s="140" t="s">
        <v>7</v>
      </c>
      <c r="I5" s="141" t="s">
        <v>18</v>
      </c>
      <c r="J5" s="138" t="s">
        <v>113</v>
      </c>
      <c r="K5" s="263" t="s">
        <v>111</v>
      </c>
      <c r="L5" s="143" t="s">
        <v>112</v>
      </c>
      <c r="M5" s="143" t="s">
        <v>146</v>
      </c>
      <c r="N5" s="137"/>
      <c r="O5" s="137"/>
      <c r="P5" s="137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K5" s="138"/>
      <c r="AL5" s="138"/>
      <c r="AM5" s="138"/>
      <c r="AN5" s="138"/>
      <c r="AO5" s="138"/>
      <c r="AP5" s="138"/>
    </row>
    <row r="6" spans="1:42" x14ac:dyDescent="0.3">
      <c r="A6" s="140">
        <f>EINGABEN!C6</f>
        <v>8</v>
      </c>
      <c r="B6" s="140">
        <f>EINGABEN!D6</f>
        <v>64</v>
      </c>
      <c r="C6" s="140"/>
      <c r="D6" s="140">
        <f>EINGABEN!C6</f>
        <v>8</v>
      </c>
      <c r="E6" s="140">
        <f>(B6)</f>
        <v>64</v>
      </c>
      <c r="F6" s="142">
        <f>(C52+C54*D6)</f>
        <v>84.757171999999997</v>
      </c>
      <c r="G6" s="140">
        <f t="shared" ref="G6:G45" si="0">(D6*E6)</f>
        <v>512</v>
      </c>
      <c r="H6" s="140">
        <f t="shared" ref="H6:H45" si="1">(D6)^2</f>
        <v>64</v>
      </c>
      <c r="I6" s="140">
        <f t="shared" ref="I6:I45" si="2">(E6)^2</f>
        <v>4096</v>
      </c>
      <c r="J6" s="138">
        <f>IF(EINGABEN!C6="","",EINGABEN!C6)</f>
        <v>8</v>
      </c>
      <c r="K6" s="142">
        <f t="shared" ref="K6:K44" si="3">IF(B6=0,"",B6)</f>
        <v>64</v>
      </c>
      <c r="L6" s="137">
        <f>IF(J6="","",($C$52+$C$54*(J6+0.00001)))</f>
        <v>84.757337478149992</v>
      </c>
      <c r="M6" s="143">
        <f>IF(K6="","",ABS(K6-L6)^1)</f>
        <v>20.757337478149992</v>
      </c>
      <c r="N6" s="137"/>
      <c r="O6" s="137"/>
      <c r="P6" s="137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K6" s="138"/>
      <c r="AL6" s="138"/>
      <c r="AM6" s="138"/>
      <c r="AN6" s="138"/>
      <c r="AO6" s="138"/>
      <c r="AP6" s="138"/>
    </row>
    <row r="7" spans="1:42" x14ac:dyDescent="0.3">
      <c r="A7" s="140">
        <f>EINGABEN!C7</f>
        <v>7</v>
      </c>
      <c r="B7" s="140">
        <f>EINGABEN!D7</f>
        <v>49</v>
      </c>
      <c r="C7" s="140"/>
      <c r="D7" s="140">
        <f>EINGABEN!C7</f>
        <v>7</v>
      </c>
      <c r="E7" s="140">
        <f t="shared" ref="E7:E45" si="4">(B7)</f>
        <v>49</v>
      </c>
      <c r="F7" s="142">
        <f>(C52+C54*D7)</f>
        <v>68.209356999999997</v>
      </c>
      <c r="G7" s="140">
        <f t="shared" si="0"/>
        <v>343</v>
      </c>
      <c r="H7" s="140">
        <f t="shared" si="1"/>
        <v>49</v>
      </c>
      <c r="I7" s="140">
        <f t="shared" si="2"/>
        <v>2401</v>
      </c>
      <c r="J7" s="138">
        <f>IF(EINGABEN!C7="","",EINGABEN!C7)</f>
        <v>7</v>
      </c>
      <c r="K7" s="142">
        <f t="shared" si="3"/>
        <v>49</v>
      </c>
      <c r="L7" s="137">
        <f t="shared" ref="L7:L45" si="5">IF(J7="","",($C$52+$C$54*(J7+0.00001)))</f>
        <v>68.209522478149992</v>
      </c>
      <c r="M7" s="143">
        <f t="shared" ref="M7:M45" si="6">IF(K7="","",ABS(K7-L7)^1)</f>
        <v>19.209522478149992</v>
      </c>
      <c r="N7" s="137"/>
      <c r="O7" s="137"/>
      <c r="P7" s="137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K7" s="138"/>
      <c r="AL7" s="138"/>
      <c r="AM7" s="138"/>
      <c r="AN7" s="138"/>
      <c r="AO7" s="138"/>
      <c r="AP7" s="138"/>
    </row>
    <row r="8" spans="1:42" x14ac:dyDescent="0.3">
      <c r="A8" s="140">
        <f>EINGABEN!C8</f>
        <v>4</v>
      </c>
      <c r="B8" s="140">
        <f>EINGABEN!D8</f>
        <v>16</v>
      </c>
      <c r="C8" s="140"/>
      <c r="D8" s="140">
        <f>EINGABEN!C8</f>
        <v>4</v>
      </c>
      <c r="E8" s="140">
        <f t="shared" si="4"/>
        <v>16</v>
      </c>
      <c r="F8" s="142">
        <f>(C52+C54*D8)</f>
        <v>18.565911999999997</v>
      </c>
      <c r="G8" s="140">
        <f t="shared" si="0"/>
        <v>64</v>
      </c>
      <c r="H8" s="140">
        <f t="shared" si="1"/>
        <v>16</v>
      </c>
      <c r="I8" s="140">
        <f t="shared" si="2"/>
        <v>256</v>
      </c>
      <c r="J8" s="138">
        <f>IF(EINGABEN!C8="","",EINGABEN!C8)</f>
        <v>4</v>
      </c>
      <c r="K8" s="142">
        <f t="shared" si="3"/>
        <v>16</v>
      </c>
      <c r="L8" s="137">
        <f t="shared" si="5"/>
        <v>18.566077478149992</v>
      </c>
      <c r="M8" s="143">
        <f t="shared" si="6"/>
        <v>2.5660774781499924</v>
      </c>
      <c r="N8" s="137"/>
      <c r="O8" s="137"/>
      <c r="P8" s="137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K8" s="138"/>
      <c r="AL8" s="138"/>
      <c r="AM8" s="138"/>
      <c r="AN8" s="138"/>
      <c r="AO8" s="138"/>
      <c r="AP8" s="138"/>
    </row>
    <row r="9" spans="1:42" x14ac:dyDescent="0.3">
      <c r="A9" s="140">
        <f>EINGABEN!C9</f>
        <v>2.5</v>
      </c>
      <c r="B9" s="140">
        <f>EINGABEN!D9</f>
        <v>6.25</v>
      </c>
      <c r="C9" s="140"/>
      <c r="D9" s="140">
        <f>EINGABEN!C9</f>
        <v>2.5</v>
      </c>
      <c r="E9" s="140">
        <f t="shared" si="4"/>
        <v>6.25</v>
      </c>
      <c r="F9" s="142">
        <f>(C52+C54*D9)</f>
        <v>-6.2558105000000026</v>
      </c>
      <c r="G9" s="140">
        <f t="shared" si="0"/>
        <v>15.625</v>
      </c>
      <c r="H9" s="140">
        <f t="shared" si="1"/>
        <v>6.25</v>
      </c>
      <c r="I9" s="140">
        <f t="shared" si="2"/>
        <v>39.0625</v>
      </c>
      <c r="J9" s="138">
        <f>IF(EINGABEN!C9="","",EINGABEN!C9)</f>
        <v>2.5</v>
      </c>
      <c r="K9" s="142">
        <f t="shared" si="3"/>
        <v>6.25</v>
      </c>
      <c r="L9" s="137">
        <f t="shared" si="5"/>
        <v>-6.2556450218500004</v>
      </c>
      <c r="M9" s="143">
        <f t="shared" si="6"/>
        <v>12.50564502185</v>
      </c>
      <c r="N9" s="137"/>
      <c r="O9" s="137"/>
      <c r="P9" s="137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K9" s="138"/>
      <c r="AL9" s="138"/>
      <c r="AM9" s="138"/>
      <c r="AN9" s="138"/>
      <c r="AO9" s="138"/>
      <c r="AP9" s="138"/>
    </row>
    <row r="10" spans="1:42" x14ac:dyDescent="0.3">
      <c r="A10" s="140">
        <f>EINGABEN!C10</f>
        <v>4.5</v>
      </c>
      <c r="B10" s="140">
        <f>EINGABEN!D10</f>
        <v>20.25</v>
      </c>
      <c r="C10" s="140"/>
      <c r="D10" s="140">
        <f>EINGABEN!C10</f>
        <v>4.5</v>
      </c>
      <c r="E10" s="140">
        <f t="shared" si="4"/>
        <v>20.25</v>
      </c>
      <c r="F10" s="142">
        <f>(C52+C54*D10)</f>
        <v>26.839819500000004</v>
      </c>
      <c r="G10" s="140">
        <f t="shared" si="0"/>
        <v>91.125</v>
      </c>
      <c r="H10" s="140">
        <f t="shared" si="1"/>
        <v>20.25</v>
      </c>
      <c r="I10" s="140">
        <f t="shared" si="2"/>
        <v>410.0625</v>
      </c>
      <c r="J10" s="138">
        <f>IF(EINGABEN!C10="","",EINGABEN!C10)</f>
        <v>4.5</v>
      </c>
      <c r="K10" s="142">
        <f t="shared" si="3"/>
        <v>20.25</v>
      </c>
      <c r="L10" s="137">
        <f t="shared" si="5"/>
        <v>26.839984978149985</v>
      </c>
      <c r="M10" s="143">
        <f t="shared" si="6"/>
        <v>6.5899849781499853</v>
      </c>
      <c r="N10" s="137"/>
      <c r="O10" s="137"/>
      <c r="P10" s="137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K10" s="138"/>
      <c r="AL10" s="138"/>
      <c r="AM10" s="138"/>
      <c r="AN10" s="138"/>
      <c r="AO10" s="138"/>
      <c r="AP10" s="138"/>
    </row>
    <row r="11" spans="1:42" x14ac:dyDescent="0.3">
      <c r="A11" s="140">
        <f>EINGABEN!C11</f>
        <v>10</v>
      </c>
      <c r="B11" s="140">
        <f>EINGABEN!D11</f>
        <v>100</v>
      </c>
      <c r="C11" s="140"/>
      <c r="D11" s="140">
        <f>EINGABEN!C11</f>
        <v>10</v>
      </c>
      <c r="E11" s="140">
        <f t="shared" si="4"/>
        <v>100</v>
      </c>
      <c r="F11" s="142">
        <f>(C52+C54*D11)</f>
        <v>117.852802</v>
      </c>
      <c r="G11" s="140">
        <f t="shared" si="0"/>
        <v>1000</v>
      </c>
      <c r="H11" s="140">
        <f t="shared" si="1"/>
        <v>100</v>
      </c>
      <c r="I11" s="140">
        <f t="shared" si="2"/>
        <v>10000</v>
      </c>
      <c r="J11" s="138">
        <f>IF(EINGABEN!C11="","",EINGABEN!C11)</f>
        <v>10</v>
      </c>
      <c r="K11" s="142">
        <f t="shared" si="3"/>
        <v>100</v>
      </c>
      <c r="L11" s="137">
        <f t="shared" si="5"/>
        <v>117.85296747814999</v>
      </c>
      <c r="M11" s="143">
        <f t="shared" si="6"/>
        <v>17.852967478149992</v>
      </c>
      <c r="N11" s="137"/>
      <c r="O11" s="137"/>
      <c r="P11" s="137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K11" s="138"/>
      <c r="AL11" s="138"/>
      <c r="AM11" s="138"/>
      <c r="AN11" s="138"/>
      <c r="AO11" s="138"/>
      <c r="AP11" s="138"/>
    </row>
    <row r="12" spans="1:42" x14ac:dyDescent="0.3">
      <c r="A12" s="140">
        <f>EINGABEN!C12</f>
        <v>12</v>
      </c>
      <c r="B12" s="140">
        <f>EINGABEN!D12</f>
        <v>144</v>
      </c>
      <c r="C12" s="140"/>
      <c r="D12" s="140">
        <f>EINGABEN!C12</f>
        <v>12</v>
      </c>
      <c r="E12" s="140">
        <f t="shared" si="4"/>
        <v>144</v>
      </c>
      <c r="F12" s="142">
        <f>(C52+C54*D12)</f>
        <v>150.948432</v>
      </c>
      <c r="G12" s="140">
        <f t="shared" si="0"/>
        <v>1728</v>
      </c>
      <c r="H12" s="140">
        <f t="shared" si="1"/>
        <v>144</v>
      </c>
      <c r="I12" s="140">
        <f t="shared" si="2"/>
        <v>20736</v>
      </c>
      <c r="J12" s="138">
        <f>IF(EINGABEN!C12="","",EINGABEN!C12)</f>
        <v>12</v>
      </c>
      <c r="K12" s="142">
        <f t="shared" si="3"/>
        <v>144</v>
      </c>
      <c r="L12" s="137">
        <f t="shared" si="5"/>
        <v>150.94859747814999</v>
      </c>
      <c r="M12" s="143">
        <f t="shared" si="6"/>
        <v>6.948597478149992</v>
      </c>
      <c r="N12" s="137"/>
      <c r="O12" s="137"/>
      <c r="P12" s="137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K12" s="138"/>
      <c r="AL12" s="138"/>
      <c r="AM12" s="138"/>
      <c r="AN12" s="138"/>
      <c r="AO12" s="138"/>
      <c r="AP12" s="138"/>
    </row>
    <row r="13" spans="1:42" x14ac:dyDescent="0.3">
      <c r="A13" s="140">
        <f>EINGABEN!C13</f>
        <v>15</v>
      </c>
      <c r="B13" s="140">
        <f>EINGABEN!D13</f>
        <v>225</v>
      </c>
      <c r="C13" s="140"/>
      <c r="D13" s="140">
        <f>EINGABEN!C13</f>
        <v>15</v>
      </c>
      <c r="E13" s="140">
        <f t="shared" si="4"/>
        <v>225</v>
      </c>
      <c r="F13" s="142">
        <f>(C52+C54*D13)</f>
        <v>200.59187699999998</v>
      </c>
      <c r="G13" s="140">
        <f t="shared" si="0"/>
        <v>3375</v>
      </c>
      <c r="H13" s="140">
        <f t="shared" si="1"/>
        <v>225</v>
      </c>
      <c r="I13" s="140">
        <f t="shared" si="2"/>
        <v>50625</v>
      </c>
      <c r="J13" s="138">
        <f>IF(EINGABEN!C13="","",EINGABEN!C13)</f>
        <v>15</v>
      </c>
      <c r="K13" s="142">
        <f t="shared" si="3"/>
        <v>225</v>
      </c>
      <c r="L13" s="137">
        <f t="shared" si="5"/>
        <v>200.59204247814998</v>
      </c>
      <c r="M13" s="143">
        <f t="shared" si="6"/>
        <v>24.407957521850022</v>
      </c>
      <c r="N13" s="137"/>
      <c r="O13" s="137"/>
      <c r="P13" s="137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K13" s="138"/>
      <c r="AL13" s="138"/>
      <c r="AM13" s="138"/>
      <c r="AN13" s="138"/>
      <c r="AO13" s="138"/>
      <c r="AP13" s="138"/>
    </row>
    <row r="14" spans="1:42" x14ac:dyDescent="0.3">
      <c r="A14" s="140">
        <f>EINGABEN!C14</f>
        <v>1.5</v>
      </c>
      <c r="B14" s="140">
        <f>EINGABEN!D14</f>
        <v>2.25</v>
      </c>
      <c r="C14" s="140"/>
      <c r="D14" s="140">
        <f>EINGABEN!C14</f>
        <v>1.5</v>
      </c>
      <c r="E14" s="140">
        <f t="shared" si="4"/>
        <v>2.25</v>
      </c>
      <c r="F14" s="142">
        <f>(C52+C54*D14)</f>
        <v>-22.803625500000003</v>
      </c>
      <c r="G14" s="140">
        <f t="shared" si="0"/>
        <v>3.375</v>
      </c>
      <c r="H14" s="140">
        <f>(D14)^2</f>
        <v>2.25</v>
      </c>
      <c r="I14" s="140">
        <f t="shared" si="2"/>
        <v>5.0625</v>
      </c>
      <c r="J14" s="138">
        <f>IF(EINGABEN!C14="","",EINGABEN!C14)</f>
        <v>1.5</v>
      </c>
      <c r="K14" s="142">
        <f t="shared" si="3"/>
        <v>2.25</v>
      </c>
      <c r="L14" s="137">
        <f t="shared" si="5"/>
        <v>-22.80346002185</v>
      </c>
      <c r="M14" s="143">
        <f t="shared" si="6"/>
        <v>25.05346002185</v>
      </c>
      <c r="N14" s="137"/>
      <c r="O14" s="137"/>
      <c r="P14" s="137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K14" s="138"/>
      <c r="AL14" s="138"/>
      <c r="AM14" s="138"/>
      <c r="AN14" s="138"/>
      <c r="AO14" s="138"/>
      <c r="AP14" s="138"/>
    </row>
    <row r="15" spans="1:42" ht="15" thickBot="1" x14ac:dyDescent="0.35">
      <c r="A15" s="144">
        <f>EINGABEN!C15</f>
        <v>14</v>
      </c>
      <c r="B15" s="144">
        <f>EINGABEN!D15</f>
        <v>196</v>
      </c>
      <c r="C15" s="144"/>
      <c r="D15" s="144">
        <f>EINGABEN!C15</f>
        <v>14</v>
      </c>
      <c r="E15" s="144">
        <f t="shared" si="4"/>
        <v>196</v>
      </c>
      <c r="F15" s="145">
        <f>(C52+C54*D15)</f>
        <v>184.044062</v>
      </c>
      <c r="G15" s="140">
        <f t="shared" si="0"/>
        <v>2744</v>
      </c>
      <c r="H15" s="140">
        <f t="shared" si="1"/>
        <v>196</v>
      </c>
      <c r="I15" s="140">
        <f t="shared" si="2"/>
        <v>38416</v>
      </c>
      <c r="J15" s="138">
        <f>IF(EINGABEN!C15="","",EINGABEN!C15)</f>
        <v>14</v>
      </c>
      <c r="K15" s="142">
        <f t="shared" si="3"/>
        <v>196</v>
      </c>
      <c r="L15" s="137">
        <f t="shared" si="5"/>
        <v>184.04422747814999</v>
      </c>
      <c r="M15" s="143">
        <f t="shared" si="6"/>
        <v>11.955772521850008</v>
      </c>
      <c r="N15" s="137"/>
      <c r="O15" s="137"/>
      <c r="P15" s="137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K15" s="138"/>
      <c r="AL15" s="138"/>
      <c r="AM15" s="138"/>
      <c r="AN15" s="138"/>
      <c r="AO15" s="138"/>
      <c r="AP15" s="138"/>
    </row>
    <row r="16" spans="1:42" ht="15" thickTop="1" x14ac:dyDescent="0.3">
      <c r="A16" s="146">
        <f>EINGABEN!C16</f>
        <v>0</v>
      </c>
      <c r="B16" s="147">
        <f>EINGABEN!D16</f>
        <v>0</v>
      </c>
      <c r="C16" s="147"/>
      <c r="D16" s="147">
        <f>EINGABEN!C16</f>
        <v>0</v>
      </c>
      <c r="E16" s="147">
        <f t="shared" si="4"/>
        <v>0</v>
      </c>
      <c r="F16" s="148">
        <f>(C52+C54*D16)</f>
        <v>-47.625348000000002</v>
      </c>
      <c r="G16" s="140">
        <f t="shared" si="0"/>
        <v>0</v>
      </c>
      <c r="H16" s="140">
        <f t="shared" si="1"/>
        <v>0</v>
      </c>
      <c r="I16" s="140">
        <f t="shared" si="2"/>
        <v>0</v>
      </c>
      <c r="J16" s="138" t="str">
        <f>IF(EINGABEN!C16="","",EINGABEN!C16)</f>
        <v/>
      </c>
      <c r="K16" s="142" t="str">
        <f t="shared" si="3"/>
        <v/>
      </c>
      <c r="L16" s="137" t="str">
        <f t="shared" si="5"/>
        <v/>
      </c>
      <c r="M16" s="143" t="str">
        <f t="shared" si="6"/>
        <v/>
      </c>
      <c r="N16" s="137"/>
      <c r="O16" s="137"/>
      <c r="P16" s="137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</row>
    <row r="17" spans="1:30" x14ac:dyDescent="0.3">
      <c r="A17" s="149">
        <f>EINGABEN!C17</f>
        <v>0</v>
      </c>
      <c r="B17" s="105">
        <f>EINGABEN!D17</f>
        <v>0</v>
      </c>
      <c r="C17" s="105"/>
      <c r="D17" s="105">
        <f>EINGABEN!C17</f>
        <v>0</v>
      </c>
      <c r="E17" s="105">
        <f t="shared" si="4"/>
        <v>0</v>
      </c>
      <c r="F17" s="150">
        <f>(C52+C54*D17)</f>
        <v>-47.625348000000002</v>
      </c>
      <c r="G17" s="140">
        <f t="shared" si="0"/>
        <v>0</v>
      </c>
      <c r="H17" s="140">
        <f t="shared" si="1"/>
        <v>0</v>
      </c>
      <c r="I17" s="140">
        <f t="shared" si="2"/>
        <v>0</v>
      </c>
      <c r="J17" s="138" t="str">
        <f>IF(EINGABEN!C17="","",EINGABEN!C17)</f>
        <v/>
      </c>
      <c r="K17" s="142" t="str">
        <f t="shared" si="3"/>
        <v/>
      </c>
      <c r="L17" s="137" t="str">
        <f t="shared" si="5"/>
        <v/>
      </c>
      <c r="M17" s="143" t="str">
        <f t="shared" si="6"/>
        <v/>
      </c>
      <c r="N17" s="137"/>
      <c r="O17" s="137"/>
      <c r="P17" s="137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</row>
    <row r="18" spans="1:30" x14ac:dyDescent="0.3">
      <c r="A18" s="149">
        <f>EINGABEN!C18</f>
        <v>0</v>
      </c>
      <c r="B18" s="105">
        <f>EINGABEN!D18</f>
        <v>0</v>
      </c>
      <c r="C18" s="105"/>
      <c r="D18" s="105">
        <f>EINGABEN!C18</f>
        <v>0</v>
      </c>
      <c r="E18" s="105">
        <f t="shared" si="4"/>
        <v>0</v>
      </c>
      <c r="F18" s="150">
        <f>(C52+C54*D18)</f>
        <v>-47.625348000000002</v>
      </c>
      <c r="G18" s="140">
        <f t="shared" si="0"/>
        <v>0</v>
      </c>
      <c r="H18" s="140">
        <f t="shared" si="1"/>
        <v>0</v>
      </c>
      <c r="I18" s="140">
        <f t="shared" si="2"/>
        <v>0</v>
      </c>
      <c r="J18" s="138" t="str">
        <f>IF(EINGABEN!C18="","",EINGABEN!C18)</f>
        <v/>
      </c>
      <c r="K18" s="142" t="str">
        <f t="shared" si="3"/>
        <v/>
      </c>
      <c r="L18" s="143" t="str">
        <f t="shared" si="5"/>
        <v/>
      </c>
      <c r="M18" s="143" t="str">
        <f t="shared" si="6"/>
        <v/>
      </c>
      <c r="N18" s="137"/>
      <c r="O18" s="137"/>
      <c r="P18" s="137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</row>
    <row r="19" spans="1:30" x14ac:dyDescent="0.3">
      <c r="A19" s="149">
        <f>EINGABEN!C19</f>
        <v>0</v>
      </c>
      <c r="B19" s="105">
        <f>EINGABEN!D19</f>
        <v>0</v>
      </c>
      <c r="C19" s="105"/>
      <c r="D19" s="105">
        <f>EINGABEN!C19</f>
        <v>0</v>
      </c>
      <c r="E19" s="105">
        <f t="shared" si="4"/>
        <v>0</v>
      </c>
      <c r="F19" s="150">
        <f>(C52+C54*D19)</f>
        <v>-47.625348000000002</v>
      </c>
      <c r="G19" s="140">
        <f t="shared" si="0"/>
        <v>0</v>
      </c>
      <c r="H19" s="140">
        <f t="shared" si="1"/>
        <v>0</v>
      </c>
      <c r="I19" s="140">
        <f t="shared" si="2"/>
        <v>0</v>
      </c>
      <c r="J19" s="138" t="str">
        <f>IF(EINGABEN!C19="","",EINGABEN!C19)</f>
        <v/>
      </c>
      <c r="K19" s="142" t="str">
        <f t="shared" si="3"/>
        <v/>
      </c>
      <c r="L19" s="137" t="str">
        <f t="shared" si="5"/>
        <v/>
      </c>
      <c r="M19" s="143" t="str">
        <f t="shared" si="6"/>
        <v/>
      </c>
      <c r="N19" s="137"/>
      <c r="O19" s="137"/>
      <c r="P19" s="137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</row>
    <row r="20" spans="1:30" x14ac:dyDescent="0.3">
      <c r="A20" s="149">
        <f>EINGABEN!C20</f>
        <v>0</v>
      </c>
      <c r="B20" s="105">
        <f>EINGABEN!D20</f>
        <v>0</v>
      </c>
      <c r="C20" s="105"/>
      <c r="D20" s="105">
        <f>EINGABEN!C20</f>
        <v>0</v>
      </c>
      <c r="E20" s="105">
        <f t="shared" si="4"/>
        <v>0</v>
      </c>
      <c r="F20" s="150">
        <f>(C52+C54*D20)</f>
        <v>-47.625348000000002</v>
      </c>
      <c r="G20" s="140">
        <f t="shared" si="0"/>
        <v>0</v>
      </c>
      <c r="H20" s="140">
        <f t="shared" si="1"/>
        <v>0</v>
      </c>
      <c r="I20" s="140">
        <f t="shared" si="2"/>
        <v>0</v>
      </c>
      <c r="J20" s="138" t="str">
        <f>IF(EINGABEN!C20="","",EINGABEN!C20)</f>
        <v/>
      </c>
      <c r="K20" s="142" t="str">
        <f t="shared" si="3"/>
        <v/>
      </c>
      <c r="L20" s="137" t="str">
        <f t="shared" si="5"/>
        <v/>
      </c>
      <c r="M20" s="143" t="str">
        <f t="shared" si="6"/>
        <v/>
      </c>
      <c r="N20" s="137"/>
      <c r="O20" s="137"/>
      <c r="P20" s="140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</row>
    <row r="21" spans="1:30" x14ac:dyDescent="0.3">
      <c r="A21" s="149">
        <f>EINGABEN!C21</f>
        <v>0</v>
      </c>
      <c r="B21" s="105">
        <f>EINGABEN!D21</f>
        <v>0</v>
      </c>
      <c r="C21" s="105"/>
      <c r="D21" s="105">
        <f>EINGABEN!C21</f>
        <v>0</v>
      </c>
      <c r="E21" s="105">
        <f t="shared" si="4"/>
        <v>0</v>
      </c>
      <c r="F21" s="150">
        <f>(C52+C54*D21)</f>
        <v>-47.625348000000002</v>
      </c>
      <c r="G21" s="140">
        <f t="shared" si="0"/>
        <v>0</v>
      </c>
      <c r="H21" s="140">
        <f t="shared" si="1"/>
        <v>0</v>
      </c>
      <c r="I21" s="140">
        <f t="shared" si="2"/>
        <v>0</v>
      </c>
      <c r="J21" s="138" t="str">
        <f>IF(EINGABEN!C21="","",EINGABEN!C21)</f>
        <v/>
      </c>
      <c r="K21" s="142" t="str">
        <f t="shared" si="3"/>
        <v/>
      </c>
      <c r="L21" s="137" t="str">
        <f t="shared" si="5"/>
        <v/>
      </c>
      <c r="M21" s="143" t="str">
        <f t="shared" si="6"/>
        <v/>
      </c>
      <c r="N21" s="137"/>
      <c r="O21" s="137"/>
      <c r="P21" s="137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</row>
    <row r="22" spans="1:30" x14ac:dyDescent="0.3">
      <c r="A22" s="149">
        <f>EINGABEN!C22</f>
        <v>0</v>
      </c>
      <c r="B22" s="105">
        <f>EINGABEN!D22</f>
        <v>0</v>
      </c>
      <c r="C22" s="105"/>
      <c r="D22" s="105">
        <f>EINGABEN!C22</f>
        <v>0</v>
      </c>
      <c r="E22" s="105">
        <f t="shared" si="4"/>
        <v>0</v>
      </c>
      <c r="F22" s="150">
        <f>(C52+C54*D22)</f>
        <v>-47.625348000000002</v>
      </c>
      <c r="G22" s="140">
        <f t="shared" si="0"/>
        <v>0</v>
      </c>
      <c r="H22" s="140">
        <f t="shared" si="1"/>
        <v>0</v>
      </c>
      <c r="I22" s="140">
        <f t="shared" si="2"/>
        <v>0</v>
      </c>
      <c r="J22" s="138" t="str">
        <f>IF(EINGABEN!C22="","",EINGABEN!C22)</f>
        <v/>
      </c>
      <c r="K22" s="142" t="str">
        <f t="shared" si="3"/>
        <v/>
      </c>
      <c r="L22" s="137" t="str">
        <f t="shared" si="5"/>
        <v/>
      </c>
      <c r="M22" s="143" t="str">
        <f t="shared" si="6"/>
        <v/>
      </c>
      <c r="N22" s="137"/>
      <c r="O22" s="137"/>
      <c r="P22" s="137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</row>
    <row r="23" spans="1:30" x14ac:dyDescent="0.3">
      <c r="A23" s="149">
        <f>EINGABEN!C23</f>
        <v>0</v>
      </c>
      <c r="B23" s="105">
        <f>EINGABEN!D23</f>
        <v>0</v>
      </c>
      <c r="C23" s="105"/>
      <c r="D23" s="105">
        <f>EINGABEN!C23</f>
        <v>0</v>
      </c>
      <c r="E23" s="105">
        <f t="shared" si="4"/>
        <v>0</v>
      </c>
      <c r="F23" s="150">
        <f>(C52+C54*D23)</f>
        <v>-47.625348000000002</v>
      </c>
      <c r="G23" s="140">
        <f t="shared" si="0"/>
        <v>0</v>
      </c>
      <c r="H23" s="140">
        <f t="shared" si="1"/>
        <v>0</v>
      </c>
      <c r="I23" s="140">
        <f t="shared" si="2"/>
        <v>0</v>
      </c>
      <c r="J23" s="138" t="str">
        <f>IF(EINGABEN!C23="","",EINGABEN!C23)</f>
        <v/>
      </c>
      <c r="K23" s="142" t="str">
        <f t="shared" si="3"/>
        <v/>
      </c>
      <c r="L23" s="137" t="str">
        <f t="shared" si="5"/>
        <v/>
      </c>
      <c r="M23" s="143" t="str">
        <f t="shared" si="6"/>
        <v/>
      </c>
      <c r="N23" s="137"/>
      <c r="O23" s="137"/>
      <c r="P23" s="137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</row>
    <row r="24" spans="1:30" x14ac:dyDescent="0.3">
      <c r="A24" s="149">
        <f>EINGABEN!C24</f>
        <v>0</v>
      </c>
      <c r="B24" s="105">
        <f>EINGABEN!D24</f>
        <v>0</v>
      </c>
      <c r="C24" s="105"/>
      <c r="D24" s="105">
        <f>EINGABEN!C24</f>
        <v>0</v>
      </c>
      <c r="E24" s="105">
        <f t="shared" si="4"/>
        <v>0</v>
      </c>
      <c r="F24" s="150">
        <f>(C52+C54*D24)</f>
        <v>-47.625348000000002</v>
      </c>
      <c r="G24" s="140">
        <f t="shared" si="0"/>
        <v>0</v>
      </c>
      <c r="H24" s="140">
        <f t="shared" si="1"/>
        <v>0</v>
      </c>
      <c r="I24" s="140">
        <f t="shared" si="2"/>
        <v>0</v>
      </c>
      <c r="J24" s="138" t="str">
        <f>IF(EINGABEN!C24="","",EINGABEN!C24)</f>
        <v/>
      </c>
      <c r="K24" s="142" t="str">
        <f t="shared" si="3"/>
        <v/>
      </c>
      <c r="L24" s="137" t="str">
        <f t="shared" si="5"/>
        <v/>
      </c>
      <c r="M24" s="143" t="str">
        <f t="shared" si="6"/>
        <v/>
      </c>
      <c r="N24" s="137"/>
      <c r="O24" s="137"/>
      <c r="P24" s="137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</row>
    <row r="25" spans="1:30" x14ac:dyDescent="0.3">
      <c r="A25" s="149">
        <f>EINGABEN!C25</f>
        <v>0</v>
      </c>
      <c r="B25" s="105">
        <f>EINGABEN!D25</f>
        <v>0</v>
      </c>
      <c r="C25" s="105"/>
      <c r="D25" s="105">
        <f>EINGABEN!C25</f>
        <v>0</v>
      </c>
      <c r="E25" s="105">
        <f t="shared" si="4"/>
        <v>0</v>
      </c>
      <c r="F25" s="150">
        <f>(C52+C54*D25)</f>
        <v>-47.625348000000002</v>
      </c>
      <c r="G25" s="140">
        <f t="shared" si="0"/>
        <v>0</v>
      </c>
      <c r="H25" s="140">
        <f t="shared" si="1"/>
        <v>0</v>
      </c>
      <c r="I25" s="140">
        <f t="shared" si="2"/>
        <v>0</v>
      </c>
      <c r="J25" s="138" t="str">
        <f>IF(EINGABEN!C25="","",EINGABEN!C25)</f>
        <v/>
      </c>
      <c r="K25" s="142" t="str">
        <f t="shared" si="3"/>
        <v/>
      </c>
      <c r="L25" s="137" t="str">
        <f t="shared" si="5"/>
        <v/>
      </c>
      <c r="M25" s="143" t="str">
        <f t="shared" si="6"/>
        <v/>
      </c>
      <c r="N25" s="137"/>
      <c r="O25" s="137"/>
      <c r="P25" s="137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</row>
    <row r="26" spans="1:30" x14ac:dyDescent="0.3">
      <c r="A26" s="149">
        <f>EINGABEN!C26</f>
        <v>0</v>
      </c>
      <c r="B26" s="105">
        <f>EINGABEN!D26</f>
        <v>0</v>
      </c>
      <c r="C26" s="105"/>
      <c r="D26" s="105">
        <f>EINGABEN!C26</f>
        <v>0</v>
      </c>
      <c r="E26" s="105">
        <f t="shared" si="4"/>
        <v>0</v>
      </c>
      <c r="F26" s="150">
        <f>(C52+C54*D26)</f>
        <v>-47.625348000000002</v>
      </c>
      <c r="G26" s="140">
        <f t="shared" si="0"/>
        <v>0</v>
      </c>
      <c r="H26" s="140">
        <f t="shared" si="1"/>
        <v>0</v>
      </c>
      <c r="I26" s="140">
        <f>(E26)^2</f>
        <v>0</v>
      </c>
      <c r="J26" s="138" t="str">
        <f>IF(EINGABEN!C26="","",EINGABEN!C26)</f>
        <v/>
      </c>
      <c r="K26" s="142" t="str">
        <f t="shared" si="3"/>
        <v/>
      </c>
      <c r="L26" s="137" t="str">
        <f t="shared" si="5"/>
        <v/>
      </c>
      <c r="M26" s="143" t="str">
        <f t="shared" si="6"/>
        <v/>
      </c>
      <c r="N26" s="137"/>
      <c r="O26" s="137"/>
      <c r="P26" s="137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</row>
    <row r="27" spans="1:30" x14ac:dyDescent="0.3">
      <c r="A27" s="149">
        <f>EINGABEN!C27</f>
        <v>0</v>
      </c>
      <c r="B27" s="105">
        <f>EINGABEN!D27</f>
        <v>0</v>
      </c>
      <c r="C27" s="105"/>
      <c r="D27" s="105">
        <f>EINGABEN!C27</f>
        <v>0</v>
      </c>
      <c r="E27" s="105">
        <f t="shared" si="4"/>
        <v>0</v>
      </c>
      <c r="F27" s="150">
        <f>(C52+C54*D27)</f>
        <v>-47.625348000000002</v>
      </c>
      <c r="G27" s="140">
        <f t="shared" si="0"/>
        <v>0</v>
      </c>
      <c r="H27" s="140">
        <f t="shared" si="1"/>
        <v>0</v>
      </c>
      <c r="I27" s="140">
        <f t="shared" si="2"/>
        <v>0</v>
      </c>
      <c r="J27" s="138" t="str">
        <f>IF(EINGABEN!C27="","",EINGABEN!C27)</f>
        <v/>
      </c>
      <c r="K27" s="142" t="str">
        <f t="shared" si="3"/>
        <v/>
      </c>
      <c r="L27" s="137" t="str">
        <f t="shared" si="5"/>
        <v/>
      </c>
      <c r="M27" s="143" t="str">
        <f t="shared" si="6"/>
        <v/>
      </c>
      <c r="N27" s="137"/>
      <c r="O27" s="137"/>
      <c r="P27" s="137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</row>
    <row r="28" spans="1:30" x14ac:dyDescent="0.3">
      <c r="A28" s="149">
        <f>EINGABEN!C28</f>
        <v>0</v>
      </c>
      <c r="B28" s="105">
        <f>EINGABEN!D28</f>
        <v>0</v>
      </c>
      <c r="C28" s="105"/>
      <c r="D28" s="105">
        <f>EINGABEN!C28</f>
        <v>0</v>
      </c>
      <c r="E28" s="105">
        <f t="shared" si="4"/>
        <v>0</v>
      </c>
      <c r="F28" s="150">
        <f>(C52+C54*D28)</f>
        <v>-47.625348000000002</v>
      </c>
      <c r="G28" s="140">
        <f t="shared" si="0"/>
        <v>0</v>
      </c>
      <c r="H28" s="140">
        <f t="shared" si="1"/>
        <v>0</v>
      </c>
      <c r="I28" s="140">
        <f t="shared" si="2"/>
        <v>0</v>
      </c>
      <c r="J28" s="138" t="str">
        <f>IF(EINGABEN!C28="","",EINGABEN!C28)</f>
        <v/>
      </c>
      <c r="K28" s="151" t="str">
        <f t="shared" si="3"/>
        <v/>
      </c>
      <c r="L28" s="138" t="str">
        <f t="shared" si="5"/>
        <v/>
      </c>
      <c r="M28" s="218" t="str">
        <f t="shared" si="6"/>
        <v/>
      </c>
      <c r="N28" s="137"/>
      <c r="O28" s="137"/>
      <c r="P28" s="137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</row>
    <row r="29" spans="1:30" x14ac:dyDescent="0.3">
      <c r="A29" s="149">
        <f>EINGABEN!C29</f>
        <v>0</v>
      </c>
      <c r="B29" s="105">
        <f>EINGABEN!D29</f>
        <v>0</v>
      </c>
      <c r="C29" s="105"/>
      <c r="D29" s="105">
        <f>EINGABEN!C29</f>
        <v>0</v>
      </c>
      <c r="E29" s="105">
        <f t="shared" si="4"/>
        <v>0</v>
      </c>
      <c r="F29" s="150">
        <f>(C52+C54*D29)</f>
        <v>-47.625348000000002</v>
      </c>
      <c r="G29" s="140">
        <f t="shared" si="0"/>
        <v>0</v>
      </c>
      <c r="H29" s="140">
        <f t="shared" si="1"/>
        <v>0</v>
      </c>
      <c r="I29" s="140">
        <f t="shared" si="2"/>
        <v>0</v>
      </c>
      <c r="J29" s="138" t="str">
        <f>IF(EINGABEN!C29="","",EINGABEN!C29)</f>
        <v/>
      </c>
      <c r="K29" s="151" t="str">
        <f t="shared" si="3"/>
        <v/>
      </c>
      <c r="L29" s="138" t="str">
        <f t="shared" si="5"/>
        <v/>
      </c>
      <c r="M29" s="218" t="str">
        <f t="shared" si="6"/>
        <v/>
      </c>
      <c r="N29" s="137"/>
      <c r="O29" s="137"/>
      <c r="P29" s="137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</row>
    <row r="30" spans="1:30" x14ac:dyDescent="0.3">
      <c r="A30" s="149">
        <f>EINGABEN!C30</f>
        <v>0</v>
      </c>
      <c r="B30" s="105">
        <f>EINGABEN!D30</f>
        <v>0</v>
      </c>
      <c r="C30" s="105"/>
      <c r="D30" s="105">
        <f>EINGABEN!C30</f>
        <v>0</v>
      </c>
      <c r="E30" s="105">
        <f t="shared" si="4"/>
        <v>0</v>
      </c>
      <c r="F30" s="150">
        <f>(C52+C54*D30)</f>
        <v>-47.625348000000002</v>
      </c>
      <c r="G30" s="140">
        <f t="shared" si="0"/>
        <v>0</v>
      </c>
      <c r="H30" s="140">
        <f t="shared" si="1"/>
        <v>0</v>
      </c>
      <c r="I30" s="140">
        <f t="shared" si="2"/>
        <v>0</v>
      </c>
      <c r="J30" s="138" t="str">
        <f>IF(EINGABEN!C30="","",EINGABEN!C30)</f>
        <v/>
      </c>
      <c r="K30" s="151" t="str">
        <f t="shared" si="3"/>
        <v/>
      </c>
      <c r="L30" s="138" t="str">
        <f t="shared" si="5"/>
        <v/>
      </c>
      <c r="M30" s="218" t="str">
        <f t="shared" si="6"/>
        <v/>
      </c>
      <c r="N30" s="137"/>
      <c r="O30" s="137"/>
      <c r="P30" s="137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</row>
    <row r="31" spans="1:30" x14ac:dyDescent="0.3">
      <c r="A31" s="149">
        <f>EINGABEN!C31</f>
        <v>0</v>
      </c>
      <c r="B31" s="105">
        <f>EINGABEN!D31</f>
        <v>0</v>
      </c>
      <c r="C31" s="105"/>
      <c r="D31" s="105">
        <f>EINGABEN!C31</f>
        <v>0</v>
      </c>
      <c r="E31" s="105">
        <f t="shared" si="4"/>
        <v>0</v>
      </c>
      <c r="F31" s="150">
        <f>(C52+C54*D31)</f>
        <v>-47.625348000000002</v>
      </c>
      <c r="G31" s="140">
        <f t="shared" si="0"/>
        <v>0</v>
      </c>
      <c r="H31" s="140">
        <f t="shared" si="1"/>
        <v>0</v>
      </c>
      <c r="I31" s="140">
        <f t="shared" si="2"/>
        <v>0</v>
      </c>
      <c r="J31" s="138" t="str">
        <f>IF(EINGABEN!C31="","",EINGABEN!C31)</f>
        <v/>
      </c>
      <c r="K31" s="151" t="str">
        <f t="shared" si="3"/>
        <v/>
      </c>
      <c r="L31" s="138" t="str">
        <f t="shared" si="5"/>
        <v/>
      </c>
      <c r="M31" s="218" t="str">
        <f t="shared" si="6"/>
        <v/>
      </c>
      <c r="N31" s="137"/>
      <c r="O31" s="137"/>
      <c r="P31" s="137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</row>
    <row r="32" spans="1:30" x14ac:dyDescent="0.3">
      <c r="A32" s="149">
        <f>EINGABEN!C32</f>
        <v>0</v>
      </c>
      <c r="B32" s="105">
        <f>EINGABEN!D32</f>
        <v>0</v>
      </c>
      <c r="C32" s="105"/>
      <c r="D32" s="105">
        <f>EINGABEN!C32</f>
        <v>0</v>
      </c>
      <c r="E32" s="105">
        <f t="shared" si="4"/>
        <v>0</v>
      </c>
      <c r="F32" s="150">
        <f>(C52+C54*D32)</f>
        <v>-47.625348000000002</v>
      </c>
      <c r="G32" s="140">
        <f t="shared" si="0"/>
        <v>0</v>
      </c>
      <c r="H32" s="140">
        <f t="shared" si="1"/>
        <v>0</v>
      </c>
      <c r="I32" s="140">
        <f t="shared" si="2"/>
        <v>0</v>
      </c>
      <c r="J32" s="138" t="str">
        <f>IF(EINGABEN!C32="","",EINGABEN!C32)</f>
        <v/>
      </c>
      <c r="K32" s="151" t="str">
        <f t="shared" si="3"/>
        <v/>
      </c>
      <c r="L32" s="138" t="str">
        <f t="shared" si="5"/>
        <v/>
      </c>
      <c r="M32" s="218" t="str">
        <f t="shared" si="6"/>
        <v/>
      </c>
      <c r="N32" s="137"/>
      <c r="O32" s="137"/>
      <c r="P32" s="137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</row>
    <row r="33" spans="1:30" x14ac:dyDescent="0.3">
      <c r="A33" s="149">
        <f>EINGABEN!C33</f>
        <v>0</v>
      </c>
      <c r="B33" s="105">
        <f>EINGABEN!D33</f>
        <v>0</v>
      </c>
      <c r="C33" s="105"/>
      <c r="D33" s="105">
        <f>EINGABEN!C33</f>
        <v>0</v>
      </c>
      <c r="E33" s="105">
        <f t="shared" si="4"/>
        <v>0</v>
      </c>
      <c r="F33" s="150">
        <f>(C52+C54*D33)</f>
        <v>-47.625348000000002</v>
      </c>
      <c r="G33" s="140">
        <f t="shared" si="0"/>
        <v>0</v>
      </c>
      <c r="H33" s="140">
        <f t="shared" si="1"/>
        <v>0</v>
      </c>
      <c r="I33" s="140">
        <f t="shared" si="2"/>
        <v>0</v>
      </c>
      <c r="J33" s="138" t="str">
        <f>IF(EINGABEN!C33="","",EINGABEN!C33)</f>
        <v/>
      </c>
      <c r="K33" s="151" t="str">
        <f t="shared" si="3"/>
        <v/>
      </c>
      <c r="L33" s="138" t="str">
        <f t="shared" si="5"/>
        <v/>
      </c>
      <c r="M33" s="218" t="str">
        <f t="shared" si="6"/>
        <v/>
      </c>
      <c r="N33" s="137"/>
      <c r="O33" s="137"/>
      <c r="P33" s="137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</row>
    <row r="34" spans="1:30" x14ac:dyDescent="0.3">
      <c r="A34" s="149">
        <f>EINGABEN!C34</f>
        <v>0</v>
      </c>
      <c r="B34" s="105">
        <f>EINGABEN!D34</f>
        <v>0</v>
      </c>
      <c r="C34" s="105"/>
      <c r="D34" s="105">
        <f>EINGABEN!C34</f>
        <v>0</v>
      </c>
      <c r="E34" s="105">
        <f t="shared" si="4"/>
        <v>0</v>
      </c>
      <c r="F34" s="150">
        <f>(C52+C54*D34)</f>
        <v>-47.625348000000002</v>
      </c>
      <c r="G34" s="140">
        <f t="shared" si="0"/>
        <v>0</v>
      </c>
      <c r="H34" s="140">
        <f t="shared" si="1"/>
        <v>0</v>
      </c>
      <c r="I34" s="140">
        <f t="shared" si="2"/>
        <v>0</v>
      </c>
      <c r="J34" s="138" t="str">
        <f>IF(EINGABEN!C34="","",EINGABEN!C34)</f>
        <v/>
      </c>
      <c r="K34" s="151" t="str">
        <f t="shared" si="3"/>
        <v/>
      </c>
      <c r="L34" s="138" t="str">
        <f t="shared" si="5"/>
        <v/>
      </c>
      <c r="M34" s="218" t="str">
        <f t="shared" si="6"/>
        <v/>
      </c>
      <c r="N34" s="137"/>
      <c r="O34" s="137"/>
      <c r="P34" s="137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</row>
    <row r="35" spans="1:30" x14ac:dyDescent="0.3">
      <c r="A35" s="149">
        <f>EINGABEN!C35</f>
        <v>0</v>
      </c>
      <c r="B35" s="105">
        <f>EINGABEN!D35</f>
        <v>0</v>
      </c>
      <c r="C35" s="105"/>
      <c r="D35" s="105">
        <f>EINGABEN!C35</f>
        <v>0</v>
      </c>
      <c r="E35" s="105">
        <f t="shared" si="4"/>
        <v>0</v>
      </c>
      <c r="F35" s="150">
        <f>(C52+C54*D35)</f>
        <v>-47.625348000000002</v>
      </c>
      <c r="G35" s="140">
        <f t="shared" si="0"/>
        <v>0</v>
      </c>
      <c r="H35" s="140">
        <f t="shared" si="1"/>
        <v>0</v>
      </c>
      <c r="I35" s="140">
        <f t="shared" si="2"/>
        <v>0</v>
      </c>
      <c r="J35" s="138" t="str">
        <f>IF(EINGABEN!C35="","",EINGABEN!C35)</f>
        <v/>
      </c>
      <c r="K35" s="151" t="str">
        <f t="shared" si="3"/>
        <v/>
      </c>
      <c r="L35" s="138" t="str">
        <f t="shared" si="5"/>
        <v/>
      </c>
      <c r="M35" s="218" t="str">
        <f t="shared" si="6"/>
        <v/>
      </c>
      <c r="N35" s="137"/>
      <c r="O35" s="137"/>
      <c r="P35" s="137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</row>
    <row r="36" spans="1:30" x14ac:dyDescent="0.3">
      <c r="A36" s="149">
        <f>EINGABEN!C36</f>
        <v>0</v>
      </c>
      <c r="B36" s="105">
        <f>EINGABEN!D36</f>
        <v>0</v>
      </c>
      <c r="C36" s="105"/>
      <c r="D36" s="105">
        <f>EINGABEN!C36</f>
        <v>0</v>
      </c>
      <c r="E36" s="105">
        <f t="shared" si="4"/>
        <v>0</v>
      </c>
      <c r="F36" s="150">
        <f>(C52+C54*D36)</f>
        <v>-47.625348000000002</v>
      </c>
      <c r="G36" s="140">
        <f t="shared" si="0"/>
        <v>0</v>
      </c>
      <c r="H36" s="140">
        <f t="shared" si="1"/>
        <v>0</v>
      </c>
      <c r="I36" s="140">
        <f t="shared" si="2"/>
        <v>0</v>
      </c>
      <c r="J36" s="138" t="str">
        <f>IF(EINGABEN!C36="","",EINGABEN!C36)</f>
        <v/>
      </c>
      <c r="K36" s="151" t="str">
        <f t="shared" si="3"/>
        <v/>
      </c>
      <c r="L36" s="138" t="str">
        <f t="shared" si="5"/>
        <v/>
      </c>
      <c r="M36" s="218" t="str">
        <f t="shared" si="6"/>
        <v/>
      </c>
      <c r="N36" s="137"/>
      <c r="O36" s="137"/>
      <c r="P36" s="137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</row>
    <row r="37" spans="1:30" x14ac:dyDescent="0.3">
      <c r="A37" s="149">
        <f>EINGABEN!C37</f>
        <v>0</v>
      </c>
      <c r="B37" s="105">
        <f>EINGABEN!D37</f>
        <v>0</v>
      </c>
      <c r="C37" s="105"/>
      <c r="D37" s="105">
        <f>EINGABEN!C37</f>
        <v>0</v>
      </c>
      <c r="E37" s="105">
        <f t="shared" si="4"/>
        <v>0</v>
      </c>
      <c r="F37" s="150">
        <f>(C52+C54*D37)</f>
        <v>-47.625348000000002</v>
      </c>
      <c r="G37" s="140">
        <f t="shared" si="0"/>
        <v>0</v>
      </c>
      <c r="H37" s="140">
        <f t="shared" si="1"/>
        <v>0</v>
      </c>
      <c r="I37" s="140">
        <f t="shared" si="2"/>
        <v>0</v>
      </c>
      <c r="J37" s="138" t="str">
        <f>IF(EINGABEN!C37="","",EINGABEN!C37)</f>
        <v/>
      </c>
      <c r="K37" s="151" t="str">
        <f t="shared" si="3"/>
        <v/>
      </c>
      <c r="L37" s="138" t="str">
        <f t="shared" si="5"/>
        <v/>
      </c>
      <c r="M37" s="218" t="str">
        <f t="shared" si="6"/>
        <v/>
      </c>
      <c r="N37" s="137"/>
      <c r="O37" s="137"/>
      <c r="P37" s="137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</row>
    <row r="38" spans="1:30" x14ac:dyDescent="0.3">
      <c r="A38" s="149">
        <f>EINGABEN!C38</f>
        <v>0</v>
      </c>
      <c r="B38" s="105">
        <f>EINGABEN!D38</f>
        <v>0</v>
      </c>
      <c r="C38" s="105"/>
      <c r="D38" s="105">
        <f>EINGABEN!C38</f>
        <v>0</v>
      </c>
      <c r="E38" s="105">
        <f t="shared" si="4"/>
        <v>0</v>
      </c>
      <c r="F38" s="150">
        <f>(C52+C54*D38)</f>
        <v>-47.625348000000002</v>
      </c>
      <c r="G38" s="140">
        <f t="shared" si="0"/>
        <v>0</v>
      </c>
      <c r="H38" s="140">
        <f t="shared" si="1"/>
        <v>0</v>
      </c>
      <c r="I38" s="140">
        <f t="shared" si="2"/>
        <v>0</v>
      </c>
      <c r="J38" s="138" t="str">
        <f>IF(EINGABEN!C38="","",EINGABEN!C38)</f>
        <v/>
      </c>
      <c r="K38" s="151" t="str">
        <f t="shared" si="3"/>
        <v/>
      </c>
      <c r="L38" s="138" t="str">
        <f t="shared" si="5"/>
        <v/>
      </c>
      <c r="M38" s="218" t="str">
        <f t="shared" si="6"/>
        <v/>
      </c>
      <c r="N38" s="137"/>
      <c r="O38" s="137"/>
      <c r="P38" s="137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</row>
    <row r="39" spans="1:30" x14ac:dyDescent="0.3">
      <c r="A39" s="149">
        <f>EINGABEN!C39</f>
        <v>0</v>
      </c>
      <c r="B39" s="105">
        <f>EINGABEN!D39</f>
        <v>0</v>
      </c>
      <c r="C39" s="105"/>
      <c r="D39" s="105">
        <f>EINGABEN!C39</f>
        <v>0</v>
      </c>
      <c r="E39" s="105">
        <f t="shared" si="4"/>
        <v>0</v>
      </c>
      <c r="F39" s="150">
        <f>(C52+C54*D39)</f>
        <v>-47.625348000000002</v>
      </c>
      <c r="G39" s="140">
        <f t="shared" si="0"/>
        <v>0</v>
      </c>
      <c r="H39" s="140">
        <f t="shared" si="1"/>
        <v>0</v>
      </c>
      <c r="I39" s="140">
        <f t="shared" si="2"/>
        <v>0</v>
      </c>
      <c r="J39" s="138" t="str">
        <f>IF(EINGABEN!C39="","",EINGABEN!C39)</f>
        <v/>
      </c>
      <c r="K39" s="151" t="str">
        <f t="shared" si="3"/>
        <v/>
      </c>
      <c r="L39" s="138" t="str">
        <f t="shared" si="5"/>
        <v/>
      </c>
      <c r="M39" s="218" t="str">
        <f t="shared" si="6"/>
        <v/>
      </c>
      <c r="N39" s="137"/>
      <c r="O39" s="137"/>
      <c r="P39" s="137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</row>
    <row r="40" spans="1:30" x14ac:dyDescent="0.3">
      <c r="A40" s="149">
        <f>EINGABEN!C40</f>
        <v>0</v>
      </c>
      <c r="B40" s="105">
        <f>EINGABEN!D40</f>
        <v>0</v>
      </c>
      <c r="C40" s="105"/>
      <c r="D40" s="105">
        <f>EINGABEN!C40</f>
        <v>0</v>
      </c>
      <c r="E40" s="105">
        <f t="shared" si="4"/>
        <v>0</v>
      </c>
      <c r="F40" s="150">
        <f>(C52+C54*D40)</f>
        <v>-47.625348000000002</v>
      </c>
      <c r="G40" s="140">
        <f t="shared" si="0"/>
        <v>0</v>
      </c>
      <c r="H40" s="140">
        <f t="shared" si="1"/>
        <v>0</v>
      </c>
      <c r="I40" s="140">
        <f t="shared" si="2"/>
        <v>0</v>
      </c>
      <c r="J40" s="138" t="str">
        <f>IF(EINGABEN!C40="","",EINGABEN!C40)</f>
        <v/>
      </c>
      <c r="K40" s="151" t="str">
        <f t="shared" si="3"/>
        <v/>
      </c>
      <c r="L40" s="138" t="str">
        <f t="shared" si="5"/>
        <v/>
      </c>
      <c r="M40" s="218" t="str">
        <f t="shared" si="6"/>
        <v/>
      </c>
      <c r="N40" s="137"/>
      <c r="O40" s="137"/>
      <c r="P40" s="137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</row>
    <row r="41" spans="1:30" x14ac:dyDescent="0.3">
      <c r="A41" s="149">
        <f>EINGABEN!C41</f>
        <v>0</v>
      </c>
      <c r="B41" s="105">
        <f>EINGABEN!D41</f>
        <v>0</v>
      </c>
      <c r="C41" s="105"/>
      <c r="D41" s="105">
        <f>EINGABEN!C41</f>
        <v>0</v>
      </c>
      <c r="E41" s="105">
        <f t="shared" si="4"/>
        <v>0</v>
      </c>
      <c r="F41" s="150">
        <f>(C52+C54*D41)</f>
        <v>-47.625348000000002</v>
      </c>
      <c r="G41" s="140">
        <f t="shared" si="0"/>
        <v>0</v>
      </c>
      <c r="H41" s="140">
        <f t="shared" si="1"/>
        <v>0</v>
      </c>
      <c r="I41" s="140">
        <f t="shared" si="2"/>
        <v>0</v>
      </c>
      <c r="J41" s="138" t="str">
        <f>IF(EINGABEN!C41="","",EINGABEN!C41)</f>
        <v/>
      </c>
      <c r="K41" s="151" t="str">
        <f t="shared" si="3"/>
        <v/>
      </c>
      <c r="L41" s="138" t="str">
        <f t="shared" si="5"/>
        <v/>
      </c>
      <c r="M41" s="218" t="str">
        <f t="shared" si="6"/>
        <v/>
      </c>
      <c r="N41" s="137"/>
      <c r="O41" s="143"/>
      <c r="P41" s="137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</row>
    <row r="42" spans="1:30" x14ac:dyDescent="0.3">
      <c r="A42" s="149">
        <f>EINGABEN!C42</f>
        <v>0</v>
      </c>
      <c r="B42" s="105">
        <f>EINGABEN!D42</f>
        <v>0</v>
      </c>
      <c r="C42" s="105"/>
      <c r="D42" s="105">
        <f>EINGABEN!C42</f>
        <v>0</v>
      </c>
      <c r="E42" s="105">
        <f t="shared" si="4"/>
        <v>0</v>
      </c>
      <c r="F42" s="150">
        <f>(C52+C54*D42)</f>
        <v>-47.625348000000002</v>
      </c>
      <c r="G42" s="140">
        <f t="shared" si="0"/>
        <v>0</v>
      </c>
      <c r="H42" s="140">
        <f t="shared" si="1"/>
        <v>0</v>
      </c>
      <c r="I42" s="140">
        <f t="shared" si="2"/>
        <v>0</v>
      </c>
      <c r="J42" s="138" t="str">
        <f>IF(EINGABEN!C42="","",EINGABEN!C42)</f>
        <v/>
      </c>
      <c r="K42" s="151" t="str">
        <f t="shared" si="3"/>
        <v/>
      </c>
      <c r="L42" s="138" t="str">
        <f t="shared" si="5"/>
        <v/>
      </c>
      <c r="M42" s="218" t="str">
        <f t="shared" si="6"/>
        <v/>
      </c>
      <c r="N42" s="137"/>
      <c r="O42" s="143"/>
      <c r="P42" s="137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</row>
    <row r="43" spans="1:30" x14ac:dyDescent="0.3">
      <c r="A43" s="149">
        <f>EINGABEN!C43</f>
        <v>0</v>
      </c>
      <c r="B43" s="105">
        <f>EINGABEN!D43</f>
        <v>0</v>
      </c>
      <c r="C43" s="105"/>
      <c r="D43" s="105">
        <f>EINGABEN!C43</f>
        <v>0</v>
      </c>
      <c r="E43" s="105">
        <f t="shared" si="4"/>
        <v>0</v>
      </c>
      <c r="F43" s="150">
        <f>(C52+C54*D43)</f>
        <v>-47.625348000000002</v>
      </c>
      <c r="G43" s="140">
        <f t="shared" si="0"/>
        <v>0</v>
      </c>
      <c r="H43" s="140">
        <f t="shared" si="1"/>
        <v>0</v>
      </c>
      <c r="I43" s="140">
        <f>(E43)^2</f>
        <v>0</v>
      </c>
      <c r="J43" s="138" t="str">
        <f>IF(EINGABEN!C43="","",EINGABEN!C43)</f>
        <v/>
      </c>
      <c r="K43" s="151" t="str">
        <f t="shared" si="3"/>
        <v/>
      </c>
      <c r="L43" s="138" t="str">
        <f t="shared" si="5"/>
        <v/>
      </c>
      <c r="M43" s="218" t="str">
        <f t="shared" si="6"/>
        <v/>
      </c>
      <c r="N43" s="137"/>
      <c r="O43" s="143"/>
      <c r="P43" s="137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</row>
    <row r="44" spans="1:30" x14ac:dyDescent="0.3">
      <c r="A44" s="149">
        <f>EINGABEN!C44</f>
        <v>0</v>
      </c>
      <c r="B44" s="105">
        <f>EINGABEN!D44</f>
        <v>0</v>
      </c>
      <c r="C44" s="105"/>
      <c r="D44" s="105">
        <f>EINGABEN!C44</f>
        <v>0</v>
      </c>
      <c r="E44" s="105">
        <f t="shared" si="4"/>
        <v>0</v>
      </c>
      <c r="F44" s="150">
        <f>(C52+C54*D44)</f>
        <v>-47.625348000000002</v>
      </c>
      <c r="G44" s="140">
        <f t="shared" si="0"/>
        <v>0</v>
      </c>
      <c r="H44" s="140">
        <f t="shared" si="1"/>
        <v>0</v>
      </c>
      <c r="I44" s="140">
        <f t="shared" si="2"/>
        <v>0</v>
      </c>
      <c r="J44" s="138" t="str">
        <f>IF(EINGABEN!C44="","",EINGABEN!C44)</f>
        <v/>
      </c>
      <c r="K44" s="151" t="str">
        <f t="shared" si="3"/>
        <v/>
      </c>
      <c r="L44" s="138" t="str">
        <f t="shared" si="5"/>
        <v/>
      </c>
      <c r="M44" s="218" t="str">
        <f t="shared" si="6"/>
        <v/>
      </c>
      <c r="N44" s="137"/>
      <c r="O44" s="143"/>
      <c r="P44" s="137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</row>
    <row r="45" spans="1:30" ht="15" thickBot="1" x14ac:dyDescent="0.35">
      <c r="A45" s="149">
        <f>EINGABEN!C45</f>
        <v>0</v>
      </c>
      <c r="B45" s="105">
        <f>EINGABEN!D45</f>
        <v>0</v>
      </c>
      <c r="C45" s="105"/>
      <c r="D45" s="105">
        <f>EINGABEN!C45</f>
        <v>0</v>
      </c>
      <c r="E45" s="105">
        <f t="shared" si="4"/>
        <v>0</v>
      </c>
      <c r="F45" s="150">
        <f>(C52+C54*D45)</f>
        <v>-47.625348000000002</v>
      </c>
      <c r="G45" s="140">
        <f t="shared" si="0"/>
        <v>0</v>
      </c>
      <c r="H45" s="140">
        <f t="shared" si="1"/>
        <v>0</v>
      </c>
      <c r="I45" s="140">
        <f t="shared" si="2"/>
        <v>0</v>
      </c>
      <c r="J45" s="138" t="str">
        <f>IF(EINGABEN!C45="","",EINGABEN!C45)</f>
        <v/>
      </c>
      <c r="K45" s="138"/>
      <c r="L45" s="138" t="str">
        <f t="shared" si="5"/>
        <v/>
      </c>
      <c r="M45" s="218" t="str">
        <f t="shared" si="6"/>
        <v/>
      </c>
      <c r="N45" s="137"/>
      <c r="O45" s="143"/>
      <c r="P45" s="137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</row>
    <row r="46" spans="1:30" ht="15" thickTop="1" x14ac:dyDescent="0.3">
      <c r="A46" s="152" t="s">
        <v>44</v>
      </c>
      <c r="B46" s="153"/>
      <c r="C46" s="153"/>
      <c r="D46" s="153"/>
      <c r="E46" s="153"/>
      <c r="F46" s="148"/>
      <c r="G46" s="151"/>
      <c r="H46" s="151"/>
      <c r="I46" s="151"/>
      <c r="J46" s="138"/>
      <c r="K46" s="151"/>
      <c r="L46" s="154" t="s">
        <v>114</v>
      </c>
      <c r="M46" s="219">
        <f>_xlfn.STDEV.S(M6:M45)</f>
        <v>7.8441043044909904</v>
      </c>
      <c r="N46" s="137"/>
      <c r="O46" s="137"/>
      <c r="P46" s="137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</row>
    <row r="47" spans="1:30" x14ac:dyDescent="0.3">
      <c r="A47" s="156" t="s">
        <v>40</v>
      </c>
      <c r="B47" s="157" t="s">
        <v>101</v>
      </c>
      <c r="C47" s="157"/>
      <c r="D47" s="157"/>
      <c r="E47" s="157"/>
      <c r="F47" s="150"/>
      <c r="G47" s="151"/>
      <c r="H47" s="151"/>
      <c r="I47" s="151"/>
      <c r="J47" s="138"/>
      <c r="K47" s="151"/>
      <c r="L47" s="138"/>
      <c r="M47" s="138"/>
      <c r="N47" s="137"/>
      <c r="O47" s="137"/>
      <c r="P47" s="137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</row>
    <row r="48" spans="1:30" x14ac:dyDescent="0.3">
      <c r="A48" s="156" t="s">
        <v>41</v>
      </c>
      <c r="B48" s="275" t="s">
        <v>102</v>
      </c>
      <c r="C48" s="275"/>
      <c r="D48" s="275"/>
      <c r="E48" s="275"/>
      <c r="F48" s="150"/>
      <c r="G48" s="151"/>
      <c r="H48" s="151"/>
      <c r="I48" s="151"/>
      <c r="J48" s="138"/>
      <c r="K48" s="154" t="s">
        <v>115</v>
      </c>
      <c r="L48" s="219">
        <f>AVERAGE(L6:L45)</f>
        <v>82.275165228149987</v>
      </c>
      <c r="M48" s="138"/>
      <c r="N48" s="137"/>
      <c r="O48" s="137"/>
      <c r="P48" s="137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</row>
    <row r="49" spans="1:30" ht="15" thickBot="1" x14ac:dyDescent="0.35">
      <c r="A49" s="158" t="s">
        <v>39</v>
      </c>
      <c r="B49" s="159"/>
      <c r="C49" s="159"/>
      <c r="D49" s="159"/>
      <c r="E49" s="159"/>
      <c r="F49" s="160"/>
      <c r="G49" s="151"/>
      <c r="H49" s="151"/>
      <c r="I49" s="151"/>
      <c r="J49" s="137"/>
      <c r="K49" s="137"/>
      <c r="L49" s="137"/>
      <c r="M49" s="137"/>
      <c r="N49" s="137"/>
      <c r="O49" s="137"/>
      <c r="P49" s="137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</row>
    <row r="50" spans="1:30" ht="15" thickTop="1" x14ac:dyDescent="0.3">
      <c r="A50" s="152"/>
      <c r="B50" s="153"/>
      <c r="C50" s="153"/>
      <c r="D50" s="153"/>
      <c r="E50" s="153"/>
      <c r="F50" s="148"/>
      <c r="G50" s="151"/>
      <c r="H50" s="151"/>
      <c r="I50" s="151"/>
      <c r="J50" s="137"/>
      <c r="K50" s="137"/>
      <c r="L50" s="137"/>
      <c r="M50" s="137"/>
      <c r="N50" s="137"/>
      <c r="O50" s="137"/>
      <c r="P50" s="137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</row>
    <row r="51" spans="1:30" x14ac:dyDescent="0.3">
      <c r="A51" s="156"/>
      <c r="B51" s="157"/>
      <c r="C51" s="157"/>
      <c r="D51" s="157"/>
      <c r="E51" s="157"/>
      <c r="F51" s="150"/>
      <c r="G51" s="151"/>
      <c r="H51" s="151"/>
      <c r="I51" s="151"/>
      <c r="J51" s="137"/>
      <c r="K51" s="137"/>
      <c r="L51" s="137"/>
      <c r="M51" s="137"/>
      <c r="N51" s="137"/>
      <c r="O51" s="137"/>
      <c r="P51" s="137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</row>
    <row r="52" spans="1:30" x14ac:dyDescent="0.3">
      <c r="A52" s="161" t="s">
        <v>11</v>
      </c>
      <c r="B52" s="162"/>
      <c r="C52" s="163">
        <f>ROUND(((E4-(C54*D4))/C4),6)</f>
        <v>-47.625348000000002</v>
      </c>
      <c r="D52" s="157"/>
      <c r="E52" s="157"/>
      <c r="F52" s="164"/>
      <c r="G52" s="165"/>
      <c r="H52" s="165"/>
      <c r="I52" s="165"/>
      <c r="J52" s="137"/>
      <c r="K52" s="137"/>
      <c r="L52" s="137"/>
      <c r="M52" s="137"/>
      <c r="N52" s="137"/>
      <c r="O52" s="137"/>
      <c r="P52" s="137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</row>
    <row r="53" spans="1:30" x14ac:dyDescent="0.3">
      <c r="A53" s="166"/>
      <c r="B53" s="167"/>
      <c r="C53" s="167"/>
      <c r="D53" s="157"/>
      <c r="E53" s="157"/>
      <c r="F53" s="150"/>
      <c r="G53" s="151"/>
      <c r="H53" s="151"/>
      <c r="I53" s="151"/>
      <c r="J53" s="137"/>
      <c r="K53" s="137"/>
      <c r="L53" s="137"/>
      <c r="M53" s="137"/>
      <c r="N53" s="137"/>
      <c r="O53" s="137"/>
      <c r="P53" s="137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</row>
    <row r="54" spans="1:30" x14ac:dyDescent="0.3">
      <c r="A54" s="168" t="s">
        <v>12</v>
      </c>
      <c r="B54" s="167"/>
      <c r="C54" s="167">
        <f>ROUND((C4*G4-D4*E4)/(C4*H4-(D4)^2),6)</f>
        <v>16.547815</v>
      </c>
      <c r="D54" s="157"/>
      <c r="E54" s="157"/>
      <c r="F54" s="150"/>
      <c r="G54" s="142"/>
      <c r="H54" s="151"/>
      <c r="I54" s="151"/>
      <c r="J54" s="137"/>
      <c r="K54" s="137"/>
      <c r="L54" s="137"/>
      <c r="M54" s="137"/>
      <c r="N54" s="137"/>
      <c r="O54" s="137"/>
      <c r="P54" s="137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</row>
    <row r="55" spans="1:30" x14ac:dyDescent="0.3">
      <c r="A55" s="166"/>
      <c r="B55" s="167"/>
      <c r="C55" s="167"/>
      <c r="D55" s="157"/>
      <c r="E55" s="157"/>
      <c r="F55" s="150"/>
      <c r="G55" s="151"/>
      <c r="H55" s="151"/>
      <c r="I55" s="151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</row>
    <row r="56" spans="1:30" x14ac:dyDescent="0.3">
      <c r="A56" s="168" t="s">
        <v>13</v>
      </c>
      <c r="B56" s="167"/>
      <c r="C56" s="167">
        <f>IF(D58/D59&gt;1,1,ROUND(ABS(D58/D59),6))</f>
        <v>0.97662400000000005</v>
      </c>
      <c r="D56" s="157"/>
      <c r="E56" s="157"/>
      <c r="F56" s="150"/>
      <c r="G56" s="151"/>
      <c r="H56" s="151"/>
      <c r="I56" s="151"/>
      <c r="J56" s="137"/>
      <c r="K56" s="137"/>
      <c r="L56" s="137"/>
      <c r="M56" s="137"/>
      <c r="N56" s="137"/>
      <c r="O56" s="137"/>
      <c r="P56" s="137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</row>
    <row r="57" spans="1:30" ht="15" thickBot="1" x14ac:dyDescent="0.35">
      <c r="A57" s="158"/>
      <c r="B57" s="159"/>
      <c r="C57" s="159"/>
      <c r="D57" s="159"/>
      <c r="E57" s="159"/>
      <c r="F57" s="160"/>
      <c r="G57" s="151"/>
      <c r="H57" s="151"/>
      <c r="I57" s="151"/>
      <c r="J57" s="137"/>
      <c r="K57" s="137"/>
      <c r="L57" s="137"/>
      <c r="M57" s="137"/>
      <c r="N57" s="137"/>
      <c r="O57" s="137"/>
      <c r="P57" s="137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</row>
    <row r="58" spans="1:30" ht="15" thickTop="1" x14ac:dyDescent="0.3">
      <c r="A58" s="168" t="s">
        <v>14</v>
      </c>
      <c r="B58" s="169"/>
      <c r="C58" s="170" t="s">
        <v>19</v>
      </c>
      <c r="D58" s="171">
        <f>(C4*G4-(D4*E4))</f>
        <v>34175.375</v>
      </c>
      <c r="E58" s="172" t="s">
        <v>70</v>
      </c>
      <c r="F58" s="150"/>
      <c r="G58" s="151"/>
      <c r="H58" s="151"/>
      <c r="I58" s="151"/>
      <c r="J58" s="137"/>
      <c r="K58" s="137"/>
      <c r="L58" s="137"/>
      <c r="M58" s="137"/>
      <c r="N58" s="137"/>
      <c r="O58" s="137"/>
      <c r="P58" s="137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</row>
    <row r="59" spans="1:30" x14ac:dyDescent="0.3">
      <c r="A59" s="173"/>
      <c r="B59" s="169"/>
      <c r="C59" s="170" t="s">
        <v>20</v>
      </c>
      <c r="D59" s="172">
        <f>((C4*H4-(D4)^2)*(C4*I4-(E4)^2))^0.5</f>
        <v>34993.384180307927</v>
      </c>
      <c r="E59" s="172" t="s">
        <v>70</v>
      </c>
      <c r="F59" s="150"/>
      <c r="G59" s="151"/>
      <c r="H59" s="151"/>
      <c r="I59" s="151"/>
      <c r="J59" s="137"/>
      <c r="K59" s="137"/>
      <c r="L59" s="137"/>
      <c r="M59" s="137"/>
      <c r="N59" s="137"/>
      <c r="O59" s="137"/>
      <c r="P59" s="137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</row>
    <row r="60" spans="1:30" x14ac:dyDescent="0.3">
      <c r="A60" s="174"/>
      <c r="C60" s="276" t="s">
        <v>109</v>
      </c>
      <c r="D60" s="277"/>
      <c r="E60" s="175">
        <f>IF(EINGABEN!D46&lt;10,"Anzahl zu klein",(ROUND((E61*(1+E64/100)),2)))</f>
        <v>258.39999999999998</v>
      </c>
      <c r="F60" s="176"/>
      <c r="G60" s="151"/>
      <c r="H60" s="151"/>
      <c r="I60" s="151"/>
      <c r="J60" s="137"/>
      <c r="K60" s="137"/>
      <c r="L60" s="137"/>
      <c r="M60" s="137"/>
      <c r="N60" s="137"/>
      <c r="O60" s="137"/>
      <c r="P60" s="137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</row>
    <row r="61" spans="1:30" x14ac:dyDescent="0.3">
      <c r="A61" s="177" t="s">
        <v>15</v>
      </c>
      <c r="B61" s="186">
        <v>16</v>
      </c>
      <c r="C61" s="178" t="s">
        <v>16</v>
      </c>
      <c r="D61" s="169" t="s">
        <v>103</v>
      </c>
      <c r="E61" s="179">
        <f>ROUND((C52+C54*B61),2)</f>
        <v>217.14</v>
      </c>
      <c r="F61" s="150"/>
      <c r="G61" s="151"/>
      <c r="H61" s="151"/>
      <c r="I61" s="151"/>
      <c r="J61" s="137"/>
      <c r="K61" s="137"/>
      <c r="L61" s="137"/>
      <c r="M61" s="137"/>
      <c r="N61" s="137"/>
      <c r="O61" s="137"/>
      <c r="P61" s="137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</row>
    <row r="62" spans="1:30" x14ac:dyDescent="0.3">
      <c r="A62" s="180" t="s">
        <v>62</v>
      </c>
      <c r="B62" s="169" t="s">
        <v>63</v>
      </c>
      <c r="C62" s="276" t="s">
        <v>110</v>
      </c>
      <c r="D62" s="277"/>
      <c r="E62" s="181">
        <f>IF(EINGABEN!D46&lt;10,"Anzahl zu klein",(ROUND((E61*(1-E64/100)),2)))</f>
        <v>175.88</v>
      </c>
      <c r="F62" s="150"/>
      <c r="G62" s="151"/>
      <c r="H62" s="151"/>
      <c r="I62" s="151"/>
      <c r="J62" s="137">
        <v>1111</v>
      </c>
      <c r="K62" s="137"/>
      <c r="L62" s="137"/>
      <c r="M62" s="137"/>
      <c r="N62" s="137"/>
      <c r="O62" s="137"/>
      <c r="P62" s="137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</row>
    <row r="63" spans="1:30" x14ac:dyDescent="0.3">
      <c r="A63" s="177" t="s">
        <v>17</v>
      </c>
      <c r="B63" s="186">
        <v>217.14</v>
      </c>
      <c r="C63" s="178" t="s">
        <v>16</v>
      </c>
      <c r="D63" s="167" t="s">
        <v>69</v>
      </c>
      <c r="E63" s="179">
        <f>ROUND(((B63-C52)/C54),2)</f>
        <v>16</v>
      </c>
      <c r="F63" s="150"/>
      <c r="G63" s="151"/>
      <c r="H63" s="151"/>
      <c r="I63" s="151"/>
      <c r="J63" s="137"/>
      <c r="K63" s="137"/>
      <c r="L63" s="137"/>
      <c r="M63" s="137"/>
      <c r="N63" s="137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</row>
    <row r="64" spans="1:30" ht="15" thickBot="1" x14ac:dyDescent="0.35">
      <c r="A64" s="182" t="s">
        <v>65</v>
      </c>
      <c r="B64" s="183" t="s">
        <v>63</v>
      </c>
      <c r="C64" s="278" t="s">
        <v>116</v>
      </c>
      <c r="D64" s="279"/>
      <c r="E64" s="184">
        <f>IF(EINGABEN!D46&lt;10,"Anzahl zu klein",ROUND((((2.868009*((LN((EINGABEN!D46)^0.5)))^-2.421118)*M46)/L48)*100,0))</f>
        <v>19</v>
      </c>
      <c r="F64" s="160"/>
      <c r="G64" s="151"/>
      <c r="H64" s="151"/>
      <c r="I64" s="151"/>
      <c r="J64" s="137"/>
      <c r="K64" s="137"/>
      <c r="L64" s="137"/>
      <c r="M64" s="137"/>
      <c r="N64" s="137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</row>
    <row r="65" spans="1:30" ht="15" thickTop="1" x14ac:dyDescent="0.3">
      <c r="A65" s="185"/>
      <c r="B65" s="185"/>
      <c r="C65" s="185"/>
      <c r="D65" s="185"/>
      <c r="E65" s="185"/>
      <c r="F65" s="185"/>
      <c r="G65" s="151"/>
      <c r="H65" s="151"/>
      <c r="I65" s="151"/>
      <c r="J65" s="137">
        <v>4</v>
      </c>
      <c r="K65" s="137"/>
      <c r="L65" s="137"/>
      <c r="M65" s="137"/>
      <c r="N65" s="137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</row>
    <row r="66" spans="1:30" x14ac:dyDescent="0.3">
      <c r="G66" s="138"/>
      <c r="H66" s="138"/>
      <c r="I66" s="138"/>
      <c r="J66" s="137"/>
      <c r="K66" s="137"/>
      <c r="L66" s="137"/>
      <c r="M66" s="137"/>
      <c r="N66" s="137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</row>
    <row r="67" spans="1:30" x14ac:dyDescent="0.3">
      <c r="G67" s="138"/>
      <c r="H67" s="138"/>
      <c r="I67" s="138"/>
      <c r="J67" s="137"/>
      <c r="K67" s="137"/>
      <c r="L67" s="137"/>
      <c r="M67" s="137"/>
      <c r="N67" s="137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</row>
    <row r="68" spans="1:30" x14ac:dyDescent="0.3">
      <c r="G68" s="138"/>
      <c r="H68" s="138"/>
      <c r="I68" s="138"/>
      <c r="J68" s="137"/>
      <c r="K68" s="137"/>
      <c r="L68" s="137"/>
      <c r="M68" s="137"/>
      <c r="N68" s="137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</row>
    <row r="69" spans="1:30" x14ac:dyDescent="0.3">
      <c r="G69" s="138"/>
      <c r="H69" s="138"/>
      <c r="I69" s="138"/>
      <c r="J69" s="137"/>
      <c r="K69" s="137"/>
      <c r="L69" s="137"/>
      <c r="M69" s="137"/>
      <c r="N69" s="137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</row>
    <row r="70" spans="1:30" x14ac:dyDescent="0.3">
      <c r="G70" s="138"/>
      <c r="H70" s="138"/>
      <c r="I70" s="138"/>
      <c r="J70" s="137"/>
      <c r="K70" s="137"/>
      <c r="L70" s="137"/>
      <c r="M70" s="137"/>
      <c r="N70" s="137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</row>
    <row r="71" spans="1:30" x14ac:dyDescent="0.3">
      <c r="G71" s="138"/>
      <c r="H71" s="138"/>
      <c r="I71" s="138"/>
      <c r="J71" s="137"/>
      <c r="K71" s="137"/>
      <c r="L71" s="137"/>
      <c r="M71" s="137"/>
      <c r="N71" s="137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</row>
    <row r="72" spans="1:30" x14ac:dyDescent="0.3">
      <c r="G72" s="138"/>
      <c r="H72" s="138"/>
      <c r="I72" s="138"/>
      <c r="J72" s="137"/>
      <c r="K72" s="137"/>
      <c r="L72" s="137"/>
      <c r="M72" s="137"/>
      <c r="N72" s="137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</row>
    <row r="73" spans="1:30" x14ac:dyDescent="0.3">
      <c r="G73" s="138"/>
      <c r="H73" s="138"/>
      <c r="I73" s="138"/>
      <c r="J73" s="137"/>
      <c r="K73" s="137"/>
      <c r="L73" s="137"/>
      <c r="M73" s="137"/>
      <c r="N73" s="137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</row>
    <row r="74" spans="1:30" x14ac:dyDescent="0.3">
      <c r="G74" s="138"/>
      <c r="H74" s="138"/>
      <c r="I74" s="138"/>
      <c r="J74" s="137"/>
      <c r="K74" s="137"/>
      <c r="L74" s="137"/>
      <c r="M74" s="137"/>
      <c r="N74" s="137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</row>
    <row r="75" spans="1:30" x14ac:dyDescent="0.3">
      <c r="G75" s="138"/>
      <c r="H75" s="138"/>
      <c r="I75" s="138"/>
      <c r="J75" s="137"/>
      <c r="K75" s="137"/>
      <c r="L75" s="137"/>
      <c r="M75" s="137"/>
      <c r="N75" s="137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</row>
    <row r="76" spans="1:30" x14ac:dyDescent="0.3">
      <c r="G76" s="138"/>
      <c r="H76" s="138"/>
      <c r="I76" s="138"/>
      <c r="J76" s="137"/>
      <c r="K76" s="137"/>
      <c r="L76" s="137"/>
      <c r="M76" s="137"/>
      <c r="N76" s="137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</row>
    <row r="77" spans="1:30" x14ac:dyDescent="0.3">
      <c r="G77" s="138"/>
      <c r="H77" s="138"/>
      <c r="I77" s="138"/>
      <c r="J77" s="137"/>
      <c r="K77" s="137"/>
      <c r="L77" s="137"/>
      <c r="M77" s="137"/>
      <c r="N77" s="137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</row>
    <row r="78" spans="1:30" x14ac:dyDescent="0.3">
      <c r="G78" s="138"/>
      <c r="H78" s="138"/>
      <c r="I78" s="138"/>
      <c r="J78" s="137"/>
      <c r="K78" s="137"/>
      <c r="L78" s="137"/>
      <c r="M78" s="137"/>
      <c r="N78" s="137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</row>
    <row r="79" spans="1:30" x14ac:dyDescent="0.3">
      <c r="G79" s="138"/>
      <c r="H79" s="138"/>
      <c r="I79" s="138"/>
      <c r="J79" s="137"/>
      <c r="K79" s="137"/>
      <c r="L79" s="137"/>
      <c r="M79" s="137"/>
      <c r="N79" s="137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</row>
    <row r="80" spans="1:30" x14ac:dyDescent="0.3">
      <c r="G80" s="138"/>
      <c r="H80" s="138"/>
      <c r="I80" s="138"/>
      <c r="J80" s="137"/>
      <c r="K80" s="137"/>
      <c r="L80" s="137"/>
      <c r="M80" s="137"/>
      <c r="N80" s="137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</row>
    <row r="81" spans="7:30" x14ac:dyDescent="0.3">
      <c r="G81" s="138"/>
      <c r="H81" s="138"/>
      <c r="I81" s="138"/>
      <c r="J81" s="137"/>
      <c r="K81" s="137"/>
      <c r="L81" s="137"/>
      <c r="M81" s="137"/>
      <c r="N81" s="137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</row>
    <row r="82" spans="7:30" x14ac:dyDescent="0.3">
      <c r="G82" s="138"/>
      <c r="H82" s="138"/>
      <c r="I82" s="138"/>
      <c r="J82" s="137"/>
      <c r="K82" s="137"/>
      <c r="L82" s="137"/>
      <c r="M82" s="137"/>
      <c r="N82" s="137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</row>
    <row r="83" spans="7:30" x14ac:dyDescent="0.3">
      <c r="G83" s="138"/>
      <c r="H83" s="138"/>
      <c r="I83" s="138"/>
      <c r="J83" s="137"/>
      <c r="K83" s="137"/>
      <c r="L83" s="137"/>
      <c r="M83" s="137"/>
      <c r="N83" s="137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</row>
    <row r="84" spans="7:30" x14ac:dyDescent="0.3">
      <c r="G84" s="138"/>
      <c r="H84" s="138"/>
      <c r="I84" s="138"/>
      <c r="J84" s="137"/>
      <c r="K84" s="137"/>
      <c r="L84" s="137"/>
      <c r="M84" s="137"/>
      <c r="N84" s="137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</row>
    <row r="85" spans="7:30" x14ac:dyDescent="0.3">
      <c r="G85" s="138"/>
      <c r="H85" s="138"/>
      <c r="I85" s="138"/>
      <c r="J85" s="137"/>
      <c r="K85" s="137"/>
      <c r="L85" s="137"/>
      <c r="M85" s="137"/>
      <c r="N85" s="137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</row>
    <row r="86" spans="7:30" x14ac:dyDescent="0.3">
      <c r="G86" s="138"/>
      <c r="H86" s="138"/>
      <c r="I86" s="138"/>
      <c r="J86" s="137"/>
      <c r="K86" s="137"/>
      <c r="L86" s="137"/>
      <c r="M86" s="137"/>
      <c r="N86" s="137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</row>
    <row r="87" spans="7:30" x14ac:dyDescent="0.3">
      <c r="G87" s="138"/>
      <c r="H87" s="138"/>
      <c r="I87" s="138"/>
      <c r="J87" s="137"/>
      <c r="K87" s="137"/>
      <c r="L87" s="137"/>
      <c r="M87" s="137"/>
      <c r="N87" s="137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</row>
    <row r="88" spans="7:30" x14ac:dyDescent="0.3">
      <c r="G88" s="138"/>
      <c r="H88" s="138"/>
      <c r="I88" s="138"/>
      <c r="J88" s="137"/>
      <c r="K88" s="137"/>
      <c r="L88" s="137"/>
      <c r="M88" s="137"/>
      <c r="N88" s="137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</row>
    <row r="89" spans="7:30" x14ac:dyDescent="0.3">
      <c r="G89" s="138"/>
      <c r="H89" s="138"/>
      <c r="I89" s="138"/>
      <c r="J89" s="137"/>
      <c r="K89" s="137"/>
      <c r="L89" s="137"/>
      <c r="M89" s="137"/>
      <c r="N89" s="137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</row>
    <row r="90" spans="7:30" x14ac:dyDescent="0.3">
      <c r="G90" s="138"/>
      <c r="H90" s="138"/>
      <c r="I90" s="138"/>
      <c r="J90" s="137"/>
      <c r="K90" s="137"/>
      <c r="L90" s="137"/>
      <c r="M90" s="137"/>
      <c r="N90" s="137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</row>
    <row r="91" spans="7:30" x14ac:dyDescent="0.3">
      <c r="G91" s="138"/>
      <c r="H91" s="138"/>
      <c r="I91" s="138"/>
      <c r="J91" s="137"/>
      <c r="K91" s="137"/>
      <c r="L91" s="137"/>
      <c r="M91" s="137"/>
      <c r="N91" s="137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</row>
    <row r="92" spans="7:30" x14ac:dyDescent="0.3">
      <c r="G92" s="138"/>
      <c r="H92" s="138"/>
      <c r="I92" s="138"/>
      <c r="J92" s="137"/>
      <c r="K92" s="137"/>
      <c r="L92" s="137"/>
      <c r="M92" s="137"/>
      <c r="N92" s="137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</row>
    <row r="93" spans="7:30" x14ac:dyDescent="0.3">
      <c r="G93" s="138"/>
      <c r="H93" s="138"/>
      <c r="I93" s="138"/>
      <c r="J93" s="137"/>
      <c r="K93" s="137"/>
      <c r="L93" s="137"/>
      <c r="M93" s="137"/>
      <c r="N93" s="137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</row>
    <row r="94" spans="7:30" x14ac:dyDescent="0.3">
      <c r="G94" s="138"/>
      <c r="H94" s="138"/>
      <c r="I94" s="138"/>
      <c r="J94" s="137"/>
      <c r="K94" s="137"/>
      <c r="L94" s="137"/>
      <c r="M94" s="137"/>
      <c r="N94" s="137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</row>
    <row r="95" spans="7:30" x14ac:dyDescent="0.3">
      <c r="G95" s="138"/>
      <c r="H95" s="138"/>
      <c r="I95" s="138"/>
      <c r="J95" s="137"/>
      <c r="K95" s="137"/>
      <c r="L95" s="137"/>
      <c r="M95" s="137"/>
      <c r="N95" s="137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</row>
    <row r="96" spans="7:30" x14ac:dyDescent="0.3">
      <c r="G96" s="138"/>
      <c r="H96" s="138"/>
      <c r="I96" s="138"/>
      <c r="J96" s="137"/>
      <c r="K96" s="137"/>
      <c r="L96" s="137"/>
      <c r="M96" s="137"/>
      <c r="N96" s="137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</row>
    <row r="97" spans="7:30" x14ac:dyDescent="0.3">
      <c r="G97" s="138"/>
      <c r="H97" s="138"/>
      <c r="I97" s="138"/>
      <c r="J97" s="137"/>
      <c r="K97" s="137"/>
      <c r="L97" s="137"/>
      <c r="M97" s="137"/>
      <c r="N97" s="137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</row>
    <row r="98" spans="7:30" x14ac:dyDescent="0.3">
      <c r="G98" s="138"/>
      <c r="H98" s="138"/>
      <c r="I98" s="138"/>
      <c r="J98" s="137"/>
      <c r="K98" s="137"/>
      <c r="L98" s="137"/>
      <c r="M98" s="137"/>
      <c r="N98" s="137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</row>
    <row r="99" spans="7:30" x14ac:dyDescent="0.3">
      <c r="G99" s="138"/>
      <c r="H99" s="138"/>
      <c r="I99" s="138"/>
      <c r="J99" s="137"/>
      <c r="K99" s="137"/>
      <c r="L99" s="137"/>
      <c r="M99" s="137"/>
      <c r="N99" s="137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</row>
    <row r="100" spans="7:30" x14ac:dyDescent="0.3">
      <c r="G100" s="138"/>
      <c r="H100" s="138"/>
      <c r="I100" s="138"/>
      <c r="J100" s="137"/>
      <c r="K100" s="137"/>
      <c r="L100" s="137"/>
      <c r="M100" s="137"/>
      <c r="N100" s="137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</row>
    <row r="101" spans="7:30" x14ac:dyDescent="0.3">
      <c r="G101" s="138"/>
      <c r="H101" s="138"/>
      <c r="I101" s="138"/>
      <c r="J101" s="137"/>
      <c r="K101" s="137"/>
      <c r="L101" s="137"/>
      <c r="M101" s="137"/>
      <c r="N101" s="137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</row>
    <row r="102" spans="7:30" x14ac:dyDescent="0.3">
      <c r="G102" s="138"/>
      <c r="H102" s="138"/>
      <c r="I102" s="138"/>
      <c r="J102" s="137"/>
      <c r="K102" s="137"/>
      <c r="L102" s="137"/>
      <c r="M102" s="137"/>
      <c r="N102" s="137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</row>
    <row r="103" spans="7:30" x14ac:dyDescent="0.3">
      <c r="G103" s="138"/>
      <c r="H103" s="138"/>
      <c r="I103" s="138"/>
      <c r="J103" s="137"/>
      <c r="K103" s="137"/>
      <c r="L103" s="137"/>
      <c r="M103" s="137"/>
      <c r="N103" s="137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</row>
    <row r="104" spans="7:30" x14ac:dyDescent="0.3">
      <c r="G104" s="138"/>
      <c r="H104" s="138"/>
      <c r="I104" s="138"/>
      <c r="J104" s="137"/>
      <c r="K104" s="137"/>
      <c r="L104" s="137"/>
      <c r="M104" s="137"/>
      <c r="N104" s="137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</row>
    <row r="105" spans="7:30" x14ac:dyDescent="0.3">
      <c r="G105" s="138"/>
      <c r="H105" s="138"/>
      <c r="I105" s="138"/>
      <c r="J105" s="137"/>
      <c r="K105" s="137"/>
      <c r="L105" s="137"/>
      <c r="M105" s="137"/>
      <c r="N105" s="137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</row>
    <row r="106" spans="7:30" x14ac:dyDescent="0.3">
      <c r="G106" s="138"/>
      <c r="H106" s="138"/>
      <c r="I106" s="138"/>
      <c r="J106" s="137"/>
      <c r="K106" s="137"/>
      <c r="L106" s="137"/>
      <c r="M106" s="137"/>
      <c r="N106" s="137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</row>
    <row r="107" spans="7:30" x14ac:dyDescent="0.3">
      <c r="G107" s="138"/>
      <c r="H107" s="138"/>
      <c r="I107" s="138"/>
      <c r="J107" s="137"/>
      <c r="K107" s="137"/>
      <c r="L107" s="137"/>
      <c r="M107" s="137"/>
      <c r="N107" s="137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</row>
    <row r="108" spans="7:30" x14ac:dyDescent="0.3">
      <c r="G108" s="138"/>
      <c r="H108" s="138"/>
      <c r="I108" s="138"/>
      <c r="J108" s="137"/>
      <c r="K108" s="137"/>
      <c r="L108" s="137"/>
      <c r="M108" s="137"/>
      <c r="N108" s="137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</row>
    <row r="109" spans="7:30" x14ac:dyDescent="0.3">
      <c r="G109" s="138"/>
      <c r="H109" s="138"/>
      <c r="I109" s="138"/>
      <c r="J109" s="137"/>
      <c r="K109" s="137"/>
      <c r="L109" s="137"/>
      <c r="M109" s="137"/>
      <c r="N109" s="137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</row>
    <row r="110" spans="7:30" x14ac:dyDescent="0.3">
      <c r="G110" s="138"/>
      <c r="H110" s="138"/>
      <c r="I110" s="138"/>
      <c r="J110" s="137"/>
      <c r="K110" s="137"/>
      <c r="L110" s="137"/>
      <c r="M110" s="137"/>
      <c r="N110" s="137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</row>
    <row r="111" spans="7:30" x14ac:dyDescent="0.3">
      <c r="G111" s="138"/>
      <c r="H111" s="138"/>
      <c r="I111" s="138"/>
      <c r="J111" s="137"/>
      <c r="K111" s="137"/>
      <c r="L111" s="137"/>
      <c r="M111" s="137"/>
      <c r="N111" s="137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</row>
    <row r="112" spans="7:30" x14ac:dyDescent="0.3">
      <c r="G112" s="138"/>
      <c r="H112" s="138"/>
      <c r="I112" s="138"/>
      <c r="J112" s="137"/>
      <c r="K112" s="137"/>
      <c r="L112" s="137"/>
      <c r="M112" s="137"/>
      <c r="N112" s="137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</row>
    <row r="113" spans="7:30" x14ac:dyDescent="0.3">
      <c r="G113" s="138"/>
      <c r="H113" s="138"/>
      <c r="I113" s="138"/>
      <c r="J113" s="137"/>
      <c r="K113" s="137"/>
      <c r="L113" s="137"/>
      <c r="M113" s="137"/>
      <c r="N113" s="137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</row>
    <row r="114" spans="7:30" x14ac:dyDescent="0.3">
      <c r="G114" s="138"/>
      <c r="H114" s="138"/>
      <c r="I114" s="138"/>
      <c r="J114" s="137"/>
      <c r="K114" s="137"/>
      <c r="L114" s="137"/>
      <c r="M114" s="137"/>
      <c r="N114" s="137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</row>
    <row r="115" spans="7:30" x14ac:dyDescent="0.3">
      <c r="G115" s="138"/>
      <c r="H115" s="138"/>
      <c r="I115" s="138"/>
      <c r="J115" s="137"/>
      <c r="K115" s="137"/>
      <c r="L115" s="137"/>
      <c r="M115" s="137"/>
      <c r="N115" s="137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</row>
    <row r="116" spans="7:30" x14ac:dyDescent="0.3">
      <c r="G116" s="138"/>
      <c r="H116" s="138"/>
      <c r="I116" s="138"/>
      <c r="J116" s="137"/>
      <c r="K116" s="137"/>
      <c r="L116" s="137"/>
      <c r="M116" s="137"/>
      <c r="N116" s="137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</row>
    <row r="117" spans="7:30" x14ac:dyDescent="0.3">
      <c r="G117" s="138"/>
      <c r="H117" s="138"/>
      <c r="I117" s="138"/>
      <c r="J117" s="137"/>
      <c r="K117" s="137"/>
      <c r="L117" s="137"/>
      <c r="M117" s="137"/>
      <c r="N117" s="137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</row>
    <row r="118" spans="7:30" x14ac:dyDescent="0.3">
      <c r="G118" s="138"/>
      <c r="H118" s="138"/>
      <c r="I118" s="138"/>
      <c r="J118" s="137"/>
      <c r="K118" s="137"/>
      <c r="L118" s="137"/>
      <c r="M118" s="137"/>
      <c r="N118" s="137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</row>
    <row r="119" spans="7:30" x14ac:dyDescent="0.3">
      <c r="G119" s="138"/>
      <c r="H119" s="138"/>
      <c r="I119" s="138"/>
      <c r="J119" s="137"/>
      <c r="K119" s="137"/>
      <c r="L119" s="137"/>
      <c r="M119" s="137"/>
      <c r="N119" s="137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</row>
    <row r="120" spans="7:30" x14ac:dyDescent="0.3"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</row>
    <row r="121" spans="7:30" x14ac:dyDescent="0.3"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</row>
    <row r="122" spans="7:30" x14ac:dyDescent="0.3"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</row>
    <row r="123" spans="7:30" x14ac:dyDescent="0.3"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</row>
    <row r="124" spans="7:30" x14ac:dyDescent="0.3"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</row>
    <row r="125" spans="7:30" x14ac:dyDescent="0.3"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</row>
    <row r="126" spans="7:30" x14ac:dyDescent="0.3"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</row>
    <row r="127" spans="7:30" x14ac:dyDescent="0.3"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</row>
    <row r="128" spans="7:30" x14ac:dyDescent="0.3"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</row>
    <row r="129" spans="7:30" x14ac:dyDescent="0.3"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</row>
    <row r="130" spans="7:30" x14ac:dyDescent="0.3"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</row>
    <row r="131" spans="7:30" x14ac:dyDescent="0.3"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</row>
    <row r="132" spans="7:30" x14ac:dyDescent="0.3"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</row>
    <row r="133" spans="7:30" x14ac:dyDescent="0.3"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</row>
    <row r="134" spans="7:30" x14ac:dyDescent="0.3"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</row>
    <row r="135" spans="7:30" x14ac:dyDescent="0.3"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</row>
    <row r="136" spans="7:30" x14ac:dyDescent="0.3"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</row>
    <row r="137" spans="7:30" x14ac:dyDescent="0.3"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</row>
    <row r="138" spans="7:30" x14ac:dyDescent="0.3"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</row>
    <row r="139" spans="7:30" x14ac:dyDescent="0.3"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</row>
    <row r="140" spans="7:30" x14ac:dyDescent="0.3"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</row>
    <row r="141" spans="7:30" x14ac:dyDescent="0.3"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</row>
    <row r="142" spans="7:30" x14ac:dyDescent="0.3"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</row>
    <row r="143" spans="7:30" x14ac:dyDescent="0.3"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</row>
    <row r="144" spans="7:30" x14ac:dyDescent="0.3"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</row>
    <row r="145" spans="7:30" x14ac:dyDescent="0.3"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</row>
    <row r="146" spans="7:30" x14ac:dyDescent="0.3"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</row>
    <row r="147" spans="7:30" x14ac:dyDescent="0.3"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</row>
    <row r="148" spans="7:30" x14ac:dyDescent="0.3"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</row>
    <row r="149" spans="7:30" x14ac:dyDescent="0.3"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</row>
    <row r="150" spans="7:30" x14ac:dyDescent="0.3"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</row>
    <row r="151" spans="7:30" x14ac:dyDescent="0.3"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</row>
    <row r="152" spans="7:30" x14ac:dyDescent="0.3"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</row>
    <row r="153" spans="7:30" x14ac:dyDescent="0.3"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</row>
    <row r="154" spans="7:30" x14ac:dyDescent="0.3"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</row>
    <row r="155" spans="7:30" x14ac:dyDescent="0.3"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</row>
    <row r="156" spans="7:30" x14ac:dyDescent="0.3"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</row>
    <row r="157" spans="7:30" x14ac:dyDescent="0.3"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</row>
    <row r="158" spans="7:30" x14ac:dyDescent="0.3"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</row>
    <row r="159" spans="7:30" x14ac:dyDescent="0.3"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</row>
    <row r="160" spans="7:30" x14ac:dyDescent="0.3"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</row>
    <row r="161" spans="7:30" x14ac:dyDescent="0.3"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</row>
    <row r="162" spans="7:30" x14ac:dyDescent="0.3"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</row>
    <row r="163" spans="7:30" x14ac:dyDescent="0.3"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</row>
    <row r="164" spans="7:30" x14ac:dyDescent="0.3"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</row>
    <row r="165" spans="7:30" x14ac:dyDescent="0.3"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</row>
    <row r="166" spans="7:30" x14ac:dyDescent="0.3"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</row>
    <row r="167" spans="7:30" x14ac:dyDescent="0.3"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</row>
    <row r="168" spans="7:30" x14ac:dyDescent="0.3"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</row>
    <row r="169" spans="7:30" x14ac:dyDescent="0.3"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</row>
    <row r="170" spans="7:30" x14ac:dyDescent="0.3"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</row>
    <row r="171" spans="7:30" x14ac:dyDescent="0.3"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</row>
    <row r="172" spans="7:30" x14ac:dyDescent="0.3"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</row>
    <row r="173" spans="7:30" x14ac:dyDescent="0.3"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</row>
    <row r="174" spans="7:30" x14ac:dyDescent="0.3"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</row>
    <row r="175" spans="7:30" x14ac:dyDescent="0.3"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</row>
    <row r="176" spans="7:30" x14ac:dyDescent="0.3"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</row>
    <row r="177" spans="7:30" x14ac:dyDescent="0.3"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</row>
    <row r="178" spans="7:30" x14ac:dyDescent="0.3"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</row>
    <row r="179" spans="7:30" x14ac:dyDescent="0.3"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</row>
    <row r="180" spans="7:30" x14ac:dyDescent="0.3"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</row>
    <row r="181" spans="7:30" x14ac:dyDescent="0.3"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</row>
    <row r="182" spans="7:30" x14ac:dyDescent="0.3"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</row>
    <row r="183" spans="7:30" x14ac:dyDescent="0.3"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</row>
    <row r="184" spans="7:30" x14ac:dyDescent="0.3"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</row>
    <row r="185" spans="7:30" x14ac:dyDescent="0.3"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</row>
    <row r="186" spans="7:30" x14ac:dyDescent="0.3"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</row>
    <row r="187" spans="7:30" x14ac:dyDescent="0.3"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</row>
    <row r="188" spans="7:30" x14ac:dyDescent="0.3"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</row>
    <row r="189" spans="7:30" x14ac:dyDescent="0.3"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</row>
    <row r="190" spans="7:30" x14ac:dyDescent="0.3"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</row>
    <row r="191" spans="7:30" x14ac:dyDescent="0.3"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</row>
    <row r="192" spans="7:30" x14ac:dyDescent="0.3"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</row>
    <row r="193" spans="7:30" x14ac:dyDescent="0.3"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</row>
    <row r="194" spans="7:30" x14ac:dyDescent="0.3"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</row>
    <row r="195" spans="7:30" x14ac:dyDescent="0.3"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</row>
    <row r="196" spans="7:30" x14ac:dyDescent="0.3"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</row>
    <row r="197" spans="7:30" x14ac:dyDescent="0.3"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</row>
    <row r="198" spans="7:30" x14ac:dyDescent="0.3"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</row>
    <row r="199" spans="7:30" x14ac:dyDescent="0.3"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</row>
    <row r="200" spans="7:30" x14ac:dyDescent="0.3"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</row>
    <row r="201" spans="7:30" x14ac:dyDescent="0.3"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</row>
    <row r="202" spans="7:30" x14ac:dyDescent="0.3"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</row>
    <row r="203" spans="7:30" x14ac:dyDescent="0.3"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</row>
    <row r="204" spans="7:30" x14ac:dyDescent="0.3"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</row>
    <row r="205" spans="7:30" x14ac:dyDescent="0.3"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</row>
    <row r="206" spans="7:30" x14ac:dyDescent="0.3"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</row>
    <row r="207" spans="7:30" x14ac:dyDescent="0.3"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</row>
    <row r="208" spans="7:30" x14ac:dyDescent="0.3"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</row>
    <row r="209" spans="7:30" x14ac:dyDescent="0.3"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</row>
    <row r="210" spans="7:30" x14ac:dyDescent="0.3"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</row>
    <row r="211" spans="7:30" x14ac:dyDescent="0.3"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</row>
    <row r="212" spans="7:30" x14ac:dyDescent="0.3"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</row>
    <row r="213" spans="7:30" x14ac:dyDescent="0.3"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</row>
    <row r="214" spans="7:30" x14ac:dyDescent="0.3"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</row>
    <row r="215" spans="7:30" x14ac:dyDescent="0.3"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</row>
    <row r="216" spans="7:30" x14ac:dyDescent="0.3"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</row>
    <row r="217" spans="7:30" x14ac:dyDescent="0.3"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</row>
    <row r="218" spans="7:30" x14ac:dyDescent="0.3"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</row>
    <row r="219" spans="7:30" x14ac:dyDescent="0.3"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</row>
    <row r="220" spans="7:30" x14ac:dyDescent="0.3"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</row>
    <row r="221" spans="7:30" x14ac:dyDescent="0.3"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</row>
    <row r="222" spans="7:30" x14ac:dyDescent="0.3"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</row>
    <row r="223" spans="7:30" x14ac:dyDescent="0.3"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</row>
    <row r="224" spans="7:30" x14ac:dyDescent="0.3"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</row>
    <row r="225" spans="7:30" x14ac:dyDescent="0.3"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</row>
    <row r="226" spans="7:30" x14ac:dyDescent="0.3"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</row>
    <row r="227" spans="7:30" x14ac:dyDescent="0.3"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</row>
    <row r="228" spans="7:30" x14ac:dyDescent="0.3"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</row>
    <row r="229" spans="7:30" x14ac:dyDescent="0.3"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</row>
    <row r="230" spans="7:30" x14ac:dyDescent="0.3"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</row>
    <row r="231" spans="7:30" x14ac:dyDescent="0.3"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</row>
    <row r="232" spans="7:30" x14ac:dyDescent="0.3"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</row>
    <row r="233" spans="7:30" x14ac:dyDescent="0.3"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</row>
    <row r="234" spans="7:30" x14ac:dyDescent="0.3"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</row>
    <row r="235" spans="7:30" x14ac:dyDescent="0.3"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</row>
    <row r="236" spans="7:30" x14ac:dyDescent="0.3"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</row>
    <row r="237" spans="7:30" x14ac:dyDescent="0.3"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</row>
    <row r="238" spans="7:30" x14ac:dyDescent="0.3"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</row>
    <row r="239" spans="7:30" x14ac:dyDescent="0.3"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</row>
    <row r="240" spans="7:30" x14ac:dyDescent="0.3"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</row>
    <row r="241" spans="7:30" x14ac:dyDescent="0.3"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</row>
    <row r="242" spans="7:30" x14ac:dyDescent="0.3"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</row>
    <row r="243" spans="7:30" x14ac:dyDescent="0.3"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</row>
    <row r="244" spans="7:30" x14ac:dyDescent="0.3"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</row>
    <row r="245" spans="7:30" x14ac:dyDescent="0.3"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</row>
    <row r="246" spans="7:30" x14ac:dyDescent="0.3"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</row>
    <row r="247" spans="7:30" x14ac:dyDescent="0.3"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</row>
    <row r="248" spans="7:30" x14ac:dyDescent="0.3"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</row>
    <row r="249" spans="7:30" x14ac:dyDescent="0.3"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</row>
    <row r="250" spans="7:30" x14ac:dyDescent="0.3"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</row>
    <row r="251" spans="7:30" x14ac:dyDescent="0.3"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</row>
    <row r="252" spans="7:30" x14ac:dyDescent="0.3"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</row>
    <row r="253" spans="7:30" x14ac:dyDescent="0.3"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</row>
    <row r="254" spans="7:30" x14ac:dyDescent="0.3"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</row>
    <row r="255" spans="7:30" x14ac:dyDescent="0.3"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</row>
    <row r="256" spans="7:30" x14ac:dyDescent="0.3"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</row>
    <row r="257" spans="7:30" x14ac:dyDescent="0.3"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</row>
    <row r="258" spans="7:30" x14ac:dyDescent="0.3"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</row>
    <row r="259" spans="7:30" x14ac:dyDescent="0.3"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</row>
    <row r="260" spans="7:30" x14ac:dyDescent="0.3"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</row>
    <row r="261" spans="7:30" x14ac:dyDescent="0.3"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</row>
    <row r="262" spans="7:30" x14ac:dyDescent="0.3"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</row>
    <row r="263" spans="7:30" x14ac:dyDescent="0.3"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</row>
    <row r="264" spans="7:30" x14ac:dyDescent="0.3"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</row>
    <row r="265" spans="7:30" x14ac:dyDescent="0.3"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</row>
    <row r="266" spans="7:30" x14ac:dyDescent="0.3"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</row>
    <row r="267" spans="7:30" x14ac:dyDescent="0.3"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</row>
    <row r="268" spans="7:30" x14ac:dyDescent="0.3"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</row>
    <row r="269" spans="7:30" x14ac:dyDescent="0.3"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</row>
    <row r="270" spans="7:30" x14ac:dyDescent="0.3"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</row>
    <row r="271" spans="7:30" x14ac:dyDescent="0.3"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</row>
    <row r="272" spans="7:30" x14ac:dyDescent="0.3"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</row>
    <row r="273" spans="7:30" x14ac:dyDescent="0.3"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</row>
    <row r="274" spans="7:30" x14ac:dyDescent="0.3"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</row>
    <row r="275" spans="7:30" x14ac:dyDescent="0.3"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</row>
    <row r="276" spans="7:30" x14ac:dyDescent="0.3"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</row>
    <row r="277" spans="7:30" x14ac:dyDescent="0.3"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</row>
    <row r="278" spans="7:30" x14ac:dyDescent="0.3"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</row>
    <row r="279" spans="7:30" x14ac:dyDescent="0.3"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</row>
    <row r="280" spans="7:30" x14ac:dyDescent="0.3"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</row>
    <row r="281" spans="7:30" x14ac:dyDescent="0.3"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</row>
    <row r="282" spans="7:30" x14ac:dyDescent="0.3"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</row>
    <row r="283" spans="7:30" x14ac:dyDescent="0.3"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</row>
    <row r="284" spans="7:30" x14ac:dyDescent="0.3"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</row>
    <row r="285" spans="7:30" x14ac:dyDescent="0.3"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</row>
    <row r="286" spans="7:30" x14ac:dyDescent="0.3"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</row>
    <row r="287" spans="7:30" x14ac:dyDescent="0.3"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</row>
    <row r="288" spans="7:30" x14ac:dyDescent="0.3"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</row>
    <row r="289" spans="7:30" x14ac:dyDescent="0.3"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</row>
    <row r="290" spans="7:30" x14ac:dyDescent="0.3"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</row>
    <row r="291" spans="7:30" x14ac:dyDescent="0.3"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</row>
    <row r="292" spans="7:30" x14ac:dyDescent="0.3"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</row>
    <row r="293" spans="7:30" x14ac:dyDescent="0.3"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</row>
    <row r="294" spans="7:30" x14ac:dyDescent="0.3"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</row>
    <row r="295" spans="7:30" x14ac:dyDescent="0.3"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</row>
    <row r="296" spans="7:30" x14ac:dyDescent="0.3"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</row>
    <row r="297" spans="7:30" x14ac:dyDescent="0.3"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</row>
    <row r="298" spans="7:30" x14ac:dyDescent="0.3"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</row>
    <row r="299" spans="7:30" x14ac:dyDescent="0.3"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</row>
    <row r="300" spans="7:30" x14ac:dyDescent="0.3"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</row>
    <row r="301" spans="7:30" x14ac:dyDescent="0.3"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</row>
    <row r="302" spans="7:30" x14ac:dyDescent="0.3"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</row>
    <row r="303" spans="7:30" x14ac:dyDescent="0.3"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</row>
    <row r="304" spans="7:30" x14ac:dyDescent="0.3"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</row>
    <row r="305" spans="7:30" x14ac:dyDescent="0.3"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</row>
    <row r="306" spans="7:30" x14ac:dyDescent="0.3"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</row>
    <row r="307" spans="7:30" x14ac:dyDescent="0.3"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</row>
    <row r="308" spans="7:30" x14ac:dyDescent="0.3"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</row>
    <row r="309" spans="7:30" x14ac:dyDescent="0.3"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</row>
    <row r="310" spans="7:30" x14ac:dyDescent="0.3"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</row>
    <row r="311" spans="7:30" x14ac:dyDescent="0.3"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</row>
    <row r="312" spans="7:30" x14ac:dyDescent="0.3"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</row>
    <row r="313" spans="7:30" x14ac:dyDescent="0.3"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</row>
    <row r="314" spans="7:30" x14ac:dyDescent="0.3"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</row>
    <row r="315" spans="7:30" x14ac:dyDescent="0.3"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</row>
    <row r="316" spans="7:30" x14ac:dyDescent="0.3"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</row>
    <row r="317" spans="7:30" x14ac:dyDescent="0.3"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</row>
    <row r="318" spans="7:30" x14ac:dyDescent="0.3"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</row>
    <row r="319" spans="7:30" x14ac:dyDescent="0.3"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</row>
    <row r="320" spans="7:30" x14ac:dyDescent="0.3"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</row>
    <row r="321" spans="7:30" x14ac:dyDescent="0.3"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</row>
    <row r="322" spans="7:30" x14ac:dyDescent="0.3"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</row>
    <row r="323" spans="7:30" x14ac:dyDescent="0.3"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</row>
    <row r="324" spans="7:30" x14ac:dyDescent="0.3"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</row>
    <row r="325" spans="7:30" x14ac:dyDescent="0.3"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</row>
    <row r="326" spans="7:30" x14ac:dyDescent="0.3"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</row>
    <row r="327" spans="7:30" x14ac:dyDescent="0.3"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</row>
    <row r="328" spans="7:30" x14ac:dyDescent="0.3"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</row>
    <row r="329" spans="7:30" x14ac:dyDescent="0.3"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</row>
    <row r="330" spans="7:30" x14ac:dyDescent="0.3"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</row>
    <row r="331" spans="7:30" x14ac:dyDescent="0.3"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</row>
    <row r="332" spans="7:30" x14ac:dyDescent="0.3"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</row>
    <row r="333" spans="7:30" x14ac:dyDescent="0.3"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</row>
    <row r="334" spans="7:30" x14ac:dyDescent="0.3"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</row>
    <row r="335" spans="7:30" x14ac:dyDescent="0.3"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</row>
    <row r="336" spans="7:30" x14ac:dyDescent="0.3"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</row>
    <row r="337" spans="7:30" x14ac:dyDescent="0.3"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</row>
    <row r="338" spans="7:30" x14ac:dyDescent="0.3"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</row>
    <row r="339" spans="7:30" x14ac:dyDescent="0.3"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</row>
    <row r="340" spans="7:30" x14ac:dyDescent="0.3"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</row>
    <row r="341" spans="7:30" x14ac:dyDescent="0.3"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</row>
    <row r="342" spans="7:30" x14ac:dyDescent="0.3"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</row>
    <row r="343" spans="7:30" x14ac:dyDescent="0.3"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</row>
    <row r="344" spans="7:30" x14ac:dyDescent="0.3"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</row>
    <row r="345" spans="7:30" x14ac:dyDescent="0.3"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</row>
    <row r="346" spans="7:30" x14ac:dyDescent="0.3"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</row>
    <row r="347" spans="7:30" x14ac:dyDescent="0.3"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</row>
    <row r="348" spans="7:30" x14ac:dyDescent="0.3"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</row>
    <row r="349" spans="7:30" x14ac:dyDescent="0.3"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</row>
    <row r="350" spans="7:30" x14ac:dyDescent="0.3"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</row>
    <row r="351" spans="7:30" x14ac:dyDescent="0.3"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</row>
    <row r="352" spans="7:30" x14ac:dyDescent="0.3"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</row>
    <row r="353" spans="7:30" x14ac:dyDescent="0.3"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</row>
    <row r="354" spans="7:30" x14ac:dyDescent="0.3"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</row>
    <row r="355" spans="7:30" x14ac:dyDescent="0.3"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</row>
    <row r="356" spans="7:30" x14ac:dyDescent="0.3"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</row>
    <row r="357" spans="7:30" x14ac:dyDescent="0.3"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</row>
    <row r="358" spans="7:30" x14ac:dyDescent="0.3"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</row>
    <row r="359" spans="7:30" x14ac:dyDescent="0.3"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</row>
    <row r="360" spans="7:30" x14ac:dyDescent="0.3"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</row>
    <row r="361" spans="7:30" x14ac:dyDescent="0.3"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</row>
    <row r="362" spans="7:30" x14ac:dyDescent="0.3"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</row>
    <row r="363" spans="7:30" x14ac:dyDescent="0.3"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</row>
    <row r="364" spans="7:30" x14ac:dyDescent="0.3"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</row>
    <row r="365" spans="7:30" x14ac:dyDescent="0.3"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</row>
    <row r="366" spans="7:30" x14ac:dyDescent="0.3"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</row>
    <row r="367" spans="7:30" x14ac:dyDescent="0.3"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</row>
    <row r="368" spans="7:30" x14ac:dyDescent="0.3"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</row>
    <row r="369" spans="7:30" x14ac:dyDescent="0.3"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</row>
    <row r="370" spans="7:30" x14ac:dyDescent="0.3"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</row>
    <row r="371" spans="7:30" x14ac:dyDescent="0.3"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</row>
    <row r="372" spans="7:30" x14ac:dyDescent="0.3"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</row>
    <row r="373" spans="7:30" x14ac:dyDescent="0.3"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</row>
    <row r="374" spans="7:30" x14ac:dyDescent="0.3"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</row>
    <row r="375" spans="7:30" x14ac:dyDescent="0.3"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</row>
    <row r="376" spans="7:30" x14ac:dyDescent="0.3"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</row>
    <row r="377" spans="7:30" x14ac:dyDescent="0.3"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</row>
    <row r="378" spans="7:30" x14ac:dyDescent="0.3"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</row>
    <row r="379" spans="7:30" x14ac:dyDescent="0.3"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</row>
    <row r="380" spans="7:30" x14ac:dyDescent="0.3"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  <c r="AA380" s="138"/>
      <c r="AB380" s="138"/>
      <c r="AC380" s="138"/>
      <c r="AD380" s="138"/>
    </row>
    <row r="381" spans="7:30" x14ac:dyDescent="0.3"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  <c r="AA381" s="138"/>
      <c r="AB381" s="138"/>
      <c r="AC381" s="138"/>
      <c r="AD381" s="138"/>
    </row>
    <row r="382" spans="7:30" x14ac:dyDescent="0.3"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  <c r="AA382" s="138"/>
      <c r="AB382" s="138"/>
      <c r="AC382" s="138"/>
      <c r="AD382" s="138"/>
    </row>
    <row r="383" spans="7:30" x14ac:dyDescent="0.3"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</row>
    <row r="384" spans="7:30" x14ac:dyDescent="0.3"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</row>
    <row r="385" spans="7:30" x14ac:dyDescent="0.3"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  <c r="AA385" s="138"/>
      <c r="AB385" s="138"/>
      <c r="AC385" s="138"/>
      <c r="AD385" s="138"/>
    </row>
    <row r="386" spans="7:30" x14ac:dyDescent="0.3"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  <c r="AA386" s="138"/>
      <c r="AB386" s="138"/>
      <c r="AC386" s="138"/>
      <c r="AD386" s="138"/>
    </row>
    <row r="387" spans="7:30" x14ac:dyDescent="0.3"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  <c r="AA387" s="138"/>
      <c r="AB387" s="138"/>
      <c r="AC387" s="138"/>
      <c r="AD387" s="138"/>
    </row>
    <row r="388" spans="7:30" x14ac:dyDescent="0.3"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  <c r="AA388" s="138"/>
      <c r="AB388" s="138"/>
      <c r="AC388" s="138"/>
      <c r="AD388" s="138"/>
    </row>
    <row r="389" spans="7:30" x14ac:dyDescent="0.3"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  <c r="AA389" s="138"/>
      <c r="AB389" s="138"/>
      <c r="AC389" s="138"/>
      <c r="AD389" s="138"/>
    </row>
    <row r="390" spans="7:30" x14ac:dyDescent="0.3"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</row>
    <row r="391" spans="7:30" x14ac:dyDescent="0.3"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  <c r="AA391" s="138"/>
      <c r="AB391" s="138"/>
      <c r="AC391" s="138"/>
      <c r="AD391" s="138"/>
    </row>
    <row r="392" spans="7:30" x14ac:dyDescent="0.3"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</row>
    <row r="393" spans="7:30" x14ac:dyDescent="0.3"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</row>
    <row r="394" spans="7:30" x14ac:dyDescent="0.3"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</row>
    <row r="395" spans="7:30" x14ac:dyDescent="0.3"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</row>
    <row r="396" spans="7:30" x14ac:dyDescent="0.3"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  <c r="AA396" s="138"/>
      <c r="AB396" s="138"/>
      <c r="AC396" s="138"/>
      <c r="AD396" s="138"/>
    </row>
    <row r="397" spans="7:30" x14ac:dyDescent="0.3"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</row>
    <row r="398" spans="7:30" x14ac:dyDescent="0.3"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  <c r="AA398" s="138"/>
      <c r="AB398" s="138"/>
      <c r="AC398" s="138"/>
      <c r="AD398" s="138"/>
    </row>
    <row r="399" spans="7:30" x14ac:dyDescent="0.3"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  <c r="AA399" s="138"/>
      <c r="AB399" s="138"/>
      <c r="AC399" s="138"/>
      <c r="AD399" s="138"/>
    </row>
    <row r="400" spans="7:30" x14ac:dyDescent="0.3"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  <c r="AA400" s="138"/>
      <c r="AB400" s="138"/>
      <c r="AC400" s="138"/>
      <c r="AD400" s="138"/>
    </row>
    <row r="401" spans="7:30" x14ac:dyDescent="0.3"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  <c r="AA401" s="138"/>
      <c r="AB401" s="138"/>
      <c r="AC401" s="138"/>
      <c r="AD401" s="138"/>
    </row>
    <row r="402" spans="7:30" x14ac:dyDescent="0.3"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  <c r="AA402" s="138"/>
      <c r="AB402" s="138"/>
      <c r="AC402" s="138"/>
      <c r="AD402" s="138"/>
    </row>
    <row r="403" spans="7:30" x14ac:dyDescent="0.3"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  <c r="AA403" s="138"/>
      <c r="AB403" s="138"/>
      <c r="AC403" s="138"/>
      <c r="AD403" s="138"/>
    </row>
    <row r="404" spans="7:30" x14ac:dyDescent="0.3"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  <c r="AA404" s="138"/>
      <c r="AB404" s="138"/>
      <c r="AC404" s="138"/>
      <c r="AD404" s="138"/>
    </row>
    <row r="405" spans="7:30" x14ac:dyDescent="0.3"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  <c r="AA405" s="138"/>
      <c r="AB405" s="138"/>
      <c r="AC405" s="138"/>
      <c r="AD405" s="138"/>
    </row>
    <row r="406" spans="7:30" x14ac:dyDescent="0.3"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  <c r="AA406" s="138"/>
      <c r="AB406" s="138"/>
      <c r="AC406" s="138"/>
      <c r="AD406" s="138"/>
    </row>
    <row r="407" spans="7:30" x14ac:dyDescent="0.3"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  <c r="AA407" s="138"/>
      <c r="AB407" s="138"/>
      <c r="AC407" s="138"/>
      <c r="AD407" s="138"/>
    </row>
    <row r="408" spans="7:30" x14ac:dyDescent="0.3"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  <c r="AA408" s="138"/>
      <c r="AB408" s="138"/>
      <c r="AC408" s="138"/>
      <c r="AD408" s="138"/>
    </row>
    <row r="409" spans="7:30" x14ac:dyDescent="0.3"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  <c r="AA409" s="138"/>
      <c r="AB409" s="138"/>
      <c r="AC409" s="138"/>
      <c r="AD409" s="138"/>
    </row>
    <row r="410" spans="7:30" x14ac:dyDescent="0.3"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  <c r="AA410" s="138"/>
      <c r="AB410" s="138"/>
      <c r="AC410" s="138"/>
      <c r="AD410" s="138"/>
    </row>
    <row r="411" spans="7:30" x14ac:dyDescent="0.3"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</row>
    <row r="412" spans="7:30" x14ac:dyDescent="0.3"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  <c r="AA412" s="138"/>
      <c r="AB412" s="138"/>
      <c r="AC412" s="138"/>
      <c r="AD412" s="138"/>
    </row>
    <row r="413" spans="7:30" x14ac:dyDescent="0.3"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  <c r="AA413" s="138"/>
      <c r="AB413" s="138"/>
      <c r="AC413" s="138"/>
      <c r="AD413" s="138"/>
    </row>
    <row r="414" spans="7:30" x14ac:dyDescent="0.3"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  <c r="AA414" s="138"/>
      <c r="AB414" s="138"/>
      <c r="AC414" s="138"/>
      <c r="AD414" s="138"/>
    </row>
    <row r="415" spans="7:30" x14ac:dyDescent="0.3"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  <c r="AA415" s="138"/>
      <c r="AB415" s="138"/>
      <c r="AC415" s="138"/>
      <c r="AD415" s="138"/>
    </row>
    <row r="416" spans="7:30" x14ac:dyDescent="0.3"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</row>
    <row r="417" spans="7:30" x14ac:dyDescent="0.3"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  <c r="AA417" s="138"/>
      <c r="AB417" s="138"/>
      <c r="AC417" s="138"/>
      <c r="AD417" s="138"/>
    </row>
    <row r="418" spans="7:30" x14ac:dyDescent="0.3"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  <c r="AA418" s="138"/>
      <c r="AB418" s="138"/>
      <c r="AC418" s="138"/>
      <c r="AD418" s="138"/>
    </row>
    <row r="419" spans="7:30" x14ac:dyDescent="0.3"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  <c r="AA419" s="138"/>
      <c r="AB419" s="138"/>
      <c r="AC419" s="138"/>
      <c r="AD419" s="138"/>
    </row>
    <row r="420" spans="7:30" x14ac:dyDescent="0.3"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</row>
    <row r="421" spans="7:30" x14ac:dyDescent="0.3"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  <c r="AA421" s="138"/>
      <c r="AB421" s="138"/>
      <c r="AC421" s="138"/>
      <c r="AD421" s="138"/>
    </row>
    <row r="422" spans="7:30" x14ac:dyDescent="0.3"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  <c r="AA422" s="138"/>
      <c r="AB422" s="138"/>
      <c r="AC422" s="138"/>
      <c r="AD422" s="138"/>
    </row>
    <row r="423" spans="7:30" x14ac:dyDescent="0.3"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  <c r="AA423" s="138"/>
      <c r="AB423" s="138"/>
      <c r="AC423" s="138"/>
      <c r="AD423" s="138"/>
    </row>
    <row r="424" spans="7:30" x14ac:dyDescent="0.3"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  <c r="AA424" s="138"/>
      <c r="AB424" s="138"/>
      <c r="AC424" s="138"/>
      <c r="AD424" s="138"/>
    </row>
    <row r="425" spans="7:30" x14ac:dyDescent="0.3"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  <c r="AA425" s="138"/>
      <c r="AB425" s="138"/>
      <c r="AC425" s="138"/>
      <c r="AD425" s="138"/>
    </row>
    <row r="426" spans="7:30" x14ac:dyDescent="0.3"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  <c r="AA426" s="138"/>
      <c r="AB426" s="138"/>
      <c r="AC426" s="138"/>
      <c r="AD426" s="138"/>
    </row>
    <row r="427" spans="7:30" x14ac:dyDescent="0.3"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  <c r="AA427" s="138"/>
      <c r="AB427" s="138"/>
      <c r="AC427" s="138"/>
      <c r="AD427" s="138"/>
    </row>
    <row r="428" spans="7:30" x14ac:dyDescent="0.3"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  <c r="AA428" s="138"/>
      <c r="AB428" s="138"/>
      <c r="AC428" s="138"/>
      <c r="AD428" s="138"/>
    </row>
    <row r="429" spans="7:30" x14ac:dyDescent="0.3"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</row>
    <row r="430" spans="7:30" x14ac:dyDescent="0.3"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</row>
    <row r="431" spans="7:30" x14ac:dyDescent="0.3"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</row>
    <row r="432" spans="7:30" x14ac:dyDescent="0.3"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</row>
    <row r="433" spans="7:30" x14ac:dyDescent="0.3"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</row>
    <row r="434" spans="7:30" x14ac:dyDescent="0.3"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  <c r="AA434" s="138"/>
      <c r="AB434" s="138"/>
      <c r="AC434" s="138"/>
      <c r="AD434" s="138"/>
    </row>
    <row r="435" spans="7:30" x14ac:dyDescent="0.3"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</row>
    <row r="436" spans="7:30" x14ac:dyDescent="0.3"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  <c r="AA436" s="138"/>
      <c r="AB436" s="138"/>
      <c r="AC436" s="138"/>
      <c r="AD436" s="138"/>
    </row>
    <row r="437" spans="7:30" x14ac:dyDescent="0.3"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  <c r="AA437" s="138"/>
      <c r="AB437" s="138"/>
      <c r="AC437" s="138"/>
      <c r="AD437" s="138"/>
    </row>
    <row r="438" spans="7:30" x14ac:dyDescent="0.3"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  <c r="AA438" s="138"/>
      <c r="AB438" s="138"/>
      <c r="AC438" s="138"/>
      <c r="AD438" s="138"/>
    </row>
    <row r="439" spans="7:30" x14ac:dyDescent="0.3"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  <c r="AA439" s="138"/>
      <c r="AB439" s="138"/>
      <c r="AC439" s="138"/>
      <c r="AD439" s="138"/>
    </row>
    <row r="440" spans="7:30" x14ac:dyDescent="0.3"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  <c r="AA440" s="138"/>
      <c r="AB440" s="138"/>
      <c r="AC440" s="138"/>
      <c r="AD440" s="138"/>
    </row>
    <row r="441" spans="7:30" x14ac:dyDescent="0.3"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  <c r="AA441" s="138"/>
      <c r="AB441" s="138"/>
      <c r="AC441" s="138"/>
      <c r="AD441" s="138"/>
    </row>
    <row r="442" spans="7:30" x14ac:dyDescent="0.3"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</row>
    <row r="443" spans="7:30" x14ac:dyDescent="0.3"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</row>
    <row r="444" spans="7:30" x14ac:dyDescent="0.3"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</row>
    <row r="445" spans="7:30" x14ac:dyDescent="0.3"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  <c r="AA445" s="138"/>
      <c r="AB445" s="138"/>
      <c r="AC445" s="138"/>
      <c r="AD445" s="138"/>
    </row>
    <row r="446" spans="7:30" x14ac:dyDescent="0.3"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</row>
    <row r="447" spans="7:30" x14ac:dyDescent="0.3"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</row>
    <row r="448" spans="7:30" x14ac:dyDescent="0.3"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  <c r="AA448" s="138"/>
      <c r="AB448" s="138"/>
      <c r="AC448" s="138"/>
      <c r="AD448" s="138"/>
    </row>
    <row r="449" spans="7:30" x14ac:dyDescent="0.3"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</row>
    <row r="450" spans="7:30" x14ac:dyDescent="0.3"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  <c r="AA450" s="138"/>
      <c r="AB450" s="138"/>
      <c r="AC450" s="138"/>
      <c r="AD450" s="138"/>
    </row>
    <row r="451" spans="7:30" x14ac:dyDescent="0.3"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</row>
    <row r="452" spans="7:30" x14ac:dyDescent="0.3"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</row>
    <row r="453" spans="7:30" x14ac:dyDescent="0.3"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  <c r="AA453" s="138"/>
      <c r="AB453" s="138"/>
      <c r="AC453" s="138"/>
      <c r="AD453" s="138"/>
    </row>
    <row r="454" spans="7:30" x14ac:dyDescent="0.3"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</row>
    <row r="455" spans="7:30" x14ac:dyDescent="0.3"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  <c r="AA455" s="138"/>
      <c r="AB455" s="138"/>
      <c r="AC455" s="138"/>
      <c r="AD455" s="138"/>
    </row>
    <row r="456" spans="7:30" x14ac:dyDescent="0.3"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  <c r="AA456" s="138"/>
      <c r="AB456" s="138"/>
      <c r="AC456" s="138"/>
      <c r="AD456" s="138"/>
    </row>
    <row r="457" spans="7:30" x14ac:dyDescent="0.3"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</row>
    <row r="458" spans="7:30" x14ac:dyDescent="0.3"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  <c r="AA458" s="138"/>
      <c r="AB458" s="138"/>
      <c r="AC458" s="138"/>
      <c r="AD458" s="138"/>
    </row>
    <row r="459" spans="7:30" x14ac:dyDescent="0.3"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</row>
    <row r="460" spans="7:30" x14ac:dyDescent="0.3"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  <c r="AA460" s="138"/>
      <c r="AB460" s="138"/>
      <c r="AC460" s="138"/>
      <c r="AD460" s="138"/>
    </row>
    <row r="461" spans="7:30" x14ac:dyDescent="0.3"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  <c r="AA461" s="138"/>
      <c r="AB461" s="138"/>
      <c r="AC461" s="138"/>
      <c r="AD461" s="138"/>
    </row>
    <row r="462" spans="7:30" x14ac:dyDescent="0.3"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  <c r="AA462" s="138"/>
      <c r="AB462" s="138"/>
      <c r="AC462" s="138"/>
      <c r="AD462" s="138"/>
    </row>
    <row r="463" spans="7:30" x14ac:dyDescent="0.3"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  <c r="AA463" s="138"/>
      <c r="AB463" s="138"/>
      <c r="AC463" s="138"/>
      <c r="AD463" s="138"/>
    </row>
    <row r="464" spans="7:30" x14ac:dyDescent="0.3"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  <c r="AA464" s="138"/>
      <c r="AB464" s="138"/>
      <c r="AC464" s="138"/>
      <c r="AD464" s="138"/>
    </row>
    <row r="465" spans="7:30" x14ac:dyDescent="0.3"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  <c r="AA465" s="138"/>
      <c r="AB465" s="138"/>
      <c r="AC465" s="138"/>
      <c r="AD465" s="138"/>
    </row>
    <row r="466" spans="7:30" x14ac:dyDescent="0.3"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  <c r="AA466" s="138"/>
      <c r="AB466" s="138"/>
      <c r="AC466" s="138"/>
      <c r="AD466" s="138"/>
    </row>
    <row r="467" spans="7:30" x14ac:dyDescent="0.3"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  <c r="AA467" s="138"/>
      <c r="AB467" s="138"/>
      <c r="AC467" s="138"/>
      <c r="AD467" s="138"/>
    </row>
    <row r="468" spans="7:30" x14ac:dyDescent="0.3"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</row>
    <row r="469" spans="7:30" x14ac:dyDescent="0.3"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  <c r="AA469" s="138"/>
      <c r="AB469" s="138"/>
      <c r="AC469" s="138"/>
      <c r="AD469" s="138"/>
    </row>
    <row r="470" spans="7:30" x14ac:dyDescent="0.3"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  <c r="AA470" s="138"/>
      <c r="AB470" s="138"/>
      <c r="AC470" s="138"/>
      <c r="AD470" s="138"/>
    </row>
    <row r="471" spans="7:30" x14ac:dyDescent="0.3"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  <c r="AA471" s="138"/>
      <c r="AB471" s="138"/>
      <c r="AC471" s="138"/>
      <c r="AD471" s="138"/>
    </row>
    <row r="472" spans="7:30" x14ac:dyDescent="0.3"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  <c r="AA472" s="138"/>
      <c r="AB472" s="138"/>
      <c r="AC472" s="138"/>
      <c r="AD472" s="138"/>
    </row>
    <row r="473" spans="7:30" x14ac:dyDescent="0.3"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  <c r="AA473" s="138"/>
      <c r="AB473" s="138"/>
      <c r="AC473" s="138"/>
      <c r="AD473" s="138"/>
    </row>
    <row r="474" spans="7:30" x14ac:dyDescent="0.3"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  <c r="AA474" s="138"/>
      <c r="AB474" s="138"/>
      <c r="AC474" s="138"/>
      <c r="AD474" s="138"/>
    </row>
    <row r="475" spans="7:30" x14ac:dyDescent="0.3"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  <c r="AA475" s="138"/>
      <c r="AB475" s="138"/>
      <c r="AC475" s="138"/>
      <c r="AD475" s="138"/>
    </row>
    <row r="476" spans="7:30" x14ac:dyDescent="0.3"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  <c r="AA476" s="138"/>
      <c r="AB476" s="138"/>
      <c r="AC476" s="138"/>
      <c r="AD476" s="138"/>
    </row>
    <row r="477" spans="7:30" x14ac:dyDescent="0.3"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  <c r="AA477" s="138"/>
      <c r="AB477" s="138"/>
      <c r="AC477" s="138"/>
      <c r="AD477" s="138"/>
    </row>
    <row r="478" spans="7:30" x14ac:dyDescent="0.3"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  <c r="AA478" s="138"/>
      <c r="AB478" s="138"/>
      <c r="AC478" s="138"/>
      <c r="AD478" s="138"/>
    </row>
    <row r="479" spans="7:30" x14ac:dyDescent="0.3"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  <c r="AA479" s="138"/>
      <c r="AB479" s="138"/>
      <c r="AC479" s="138"/>
      <c r="AD479" s="138"/>
    </row>
    <row r="480" spans="7:30" x14ac:dyDescent="0.3"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</row>
    <row r="481" spans="7:30" x14ac:dyDescent="0.3"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  <c r="AA481" s="138"/>
      <c r="AB481" s="138"/>
      <c r="AC481" s="138"/>
      <c r="AD481" s="138"/>
    </row>
    <row r="482" spans="7:30" x14ac:dyDescent="0.3"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</row>
    <row r="483" spans="7:30" x14ac:dyDescent="0.3"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</row>
    <row r="484" spans="7:30" x14ac:dyDescent="0.3"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</row>
    <row r="485" spans="7:30" x14ac:dyDescent="0.3"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</row>
    <row r="486" spans="7:30" x14ac:dyDescent="0.3"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  <c r="AA486" s="138"/>
      <c r="AB486" s="138"/>
      <c r="AC486" s="138"/>
      <c r="AD486" s="138"/>
    </row>
    <row r="487" spans="7:30" x14ac:dyDescent="0.3"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  <c r="AA487" s="138"/>
      <c r="AB487" s="138"/>
      <c r="AC487" s="138"/>
      <c r="AD487" s="138"/>
    </row>
    <row r="488" spans="7:30" x14ac:dyDescent="0.3"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  <c r="AA488" s="138"/>
      <c r="AB488" s="138"/>
      <c r="AC488" s="138"/>
      <c r="AD488" s="138"/>
    </row>
    <row r="489" spans="7:30" x14ac:dyDescent="0.3"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  <c r="AA489" s="138"/>
      <c r="AB489" s="138"/>
      <c r="AC489" s="138"/>
      <c r="AD489" s="138"/>
    </row>
    <row r="490" spans="7:30" x14ac:dyDescent="0.3"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  <c r="AA490" s="138"/>
      <c r="AB490" s="138"/>
      <c r="AC490" s="138"/>
      <c r="AD490" s="138"/>
    </row>
    <row r="491" spans="7:30" x14ac:dyDescent="0.3"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  <c r="AA491" s="138"/>
      <c r="AB491" s="138"/>
      <c r="AC491" s="138"/>
      <c r="AD491" s="138"/>
    </row>
    <row r="492" spans="7:30" x14ac:dyDescent="0.3"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  <c r="AA492" s="138"/>
      <c r="AB492" s="138"/>
      <c r="AC492" s="138"/>
      <c r="AD492" s="138"/>
    </row>
    <row r="493" spans="7:30" x14ac:dyDescent="0.3"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  <c r="AA493" s="138"/>
      <c r="AB493" s="138"/>
      <c r="AC493" s="138"/>
      <c r="AD493" s="138"/>
    </row>
    <row r="494" spans="7:30" x14ac:dyDescent="0.3"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</row>
    <row r="495" spans="7:30" x14ac:dyDescent="0.3"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  <c r="AA495" s="138"/>
      <c r="AB495" s="138"/>
      <c r="AC495" s="138"/>
      <c r="AD495" s="138"/>
    </row>
    <row r="496" spans="7:30" x14ac:dyDescent="0.3"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  <c r="AA496" s="138"/>
      <c r="AB496" s="138"/>
      <c r="AC496" s="138"/>
      <c r="AD496" s="138"/>
    </row>
    <row r="497" spans="7:30" x14ac:dyDescent="0.3"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  <c r="AA497" s="138"/>
      <c r="AB497" s="138"/>
      <c r="AC497" s="138"/>
      <c r="AD497" s="138"/>
    </row>
    <row r="498" spans="7:30" x14ac:dyDescent="0.3"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  <c r="AA498" s="138"/>
      <c r="AB498" s="138"/>
      <c r="AC498" s="138"/>
      <c r="AD498" s="138"/>
    </row>
    <row r="499" spans="7:30" x14ac:dyDescent="0.3"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  <c r="AA499" s="138"/>
      <c r="AB499" s="138"/>
      <c r="AC499" s="138"/>
      <c r="AD499" s="138"/>
    </row>
    <row r="500" spans="7:30" x14ac:dyDescent="0.3"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  <c r="AA500" s="138"/>
      <c r="AB500" s="138"/>
      <c r="AC500" s="138"/>
      <c r="AD500" s="138"/>
    </row>
    <row r="501" spans="7:30" x14ac:dyDescent="0.3"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  <c r="AA501" s="138"/>
      <c r="AB501" s="138"/>
      <c r="AC501" s="138"/>
      <c r="AD501" s="138"/>
    </row>
    <row r="502" spans="7:30" x14ac:dyDescent="0.3"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  <c r="AA502" s="138"/>
      <c r="AB502" s="138"/>
      <c r="AC502" s="138"/>
      <c r="AD502" s="138"/>
    </row>
    <row r="503" spans="7:30" x14ac:dyDescent="0.3"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</row>
    <row r="504" spans="7:30" x14ac:dyDescent="0.3"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  <c r="AA504" s="138"/>
      <c r="AB504" s="138"/>
      <c r="AC504" s="138"/>
      <c r="AD504" s="138"/>
    </row>
    <row r="505" spans="7:30" x14ac:dyDescent="0.3"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  <c r="AA505" s="138"/>
      <c r="AB505" s="138"/>
      <c r="AC505" s="138"/>
      <c r="AD505" s="138"/>
    </row>
    <row r="506" spans="7:30" x14ac:dyDescent="0.3"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  <c r="AA506" s="138"/>
      <c r="AB506" s="138"/>
      <c r="AC506" s="138"/>
      <c r="AD506" s="138"/>
    </row>
    <row r="507" spans="7:30" x14ac:dyDescent="0.3"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</row>
    <row r="508" spans="7:30" x14ac:dyDescent="0.3"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</row>
    <row r="509" spans="7:30" x14ac:dyDescent="0.3"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  <c r="AA509" s="138"/>
      <c r="AB509" s="138"/>
      <c r="AC509" s="138"/>
      <c r="AD509" s="138"/>
    </row>
    <row r="510" spans="7:30" x14ac:dyDescent="0.3"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  <c r="AA510" s="138"/>
      <c r="AB510" s="138"/>
      <c r="AC510" s="138"/>
      <c r="AD510" s="138"/>
    </row>
    <row r="511" spans="7:30" x14ac:dyDescent="0.3"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  <c r="AA511" s="138"/>
      <c r="AB511" s="138"/>
      <c r="AC511" s="138"/>
      <c r="AD511" s="138"/>
    </row>
    <row r="512" spans="7:30" x14ac:dyDescent="0.3"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  <c r="AA512" s="138"/>
      <c r="AB512" s="138"/>
      <c r="AC512" s="138"/>
      <c r="AD512" s="138"/>
    </row>
    <row r="513" spans="7:30" x14ac:dyDescent="0.3"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  <c r="AA513" s="138"/>
      <c r="AB513" s="138"/>
      <c r="AC513" s="138"/>
      <c r="AD513" s="138"/>
    </row>
    <row r="514" spans="7:30" x14ac:dyDescent="0.3"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  <c r="AA514" s="138"/>
      <c r="AB514" s="138"/>
      <c r="AC514" s="138"/>
      <c r="AD514" s="138"/>
    </row>
    <row r="515" spans="7:30" x14ac:dyDescent="0.3"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  <c r="AA515" s="138"/>
      <c r="AB515" s="138"/>
      <c r="AC515" s="138"/>
      <c r="AD515" s="138"/>
    </row>
    <row r="516" spans="7:30" x14ac:dyDescent="0.3"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  <c r="AA516" s="138"/>
      <c r="AB516" s="138"/>
      <c r="AC516" s="138"/>
      <c r="AD516" s="138"/>
    </row>
    <row r="517" spans="7:30" x14ac:dyDescent="0.3"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</row>
    <row r="518" spans="7:30" x14ac:dyDescent="0.3"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  <c r="AA518" s="138"/>
      <c r="AB518" s="138"/>
      <c r="AC518" s="138"/>
      <c r="AD518" s="138"/>
    </row>
    <row r="519" spans="7:30" x14ac:dyDescent="0.3"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  <c r="AA519" s="138"/>
      <c r="AB519" s="138"/>
      <c r="AC519" s="138"/>
      <c r="AD519" s="138"/>
    </row>
    <row r="520" spans="7:30" x14ac:dyDescent="0.3"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  <c r="AA520" s="138"/>
      <c r="AB520" s="138"/>
      <c r="AC520" s="138"/>
      <c r="AD520" s="138"/>
    </row>
    <row r="521" spans="7:30" x14ac:dyDescent="0.3"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  <c r="AA521" s="138"/>
      <c r="AB521" s="138"/>
      <c r="AC521" s="138"/>
      <c r="AD521" s="138"/>
    </row>
    <row r="522" spans="7:30" x14ac:dyDescent="0.3"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  <c r="AA522" s="138"/>
      <c r="AB522" s="138"/>
      <c r="AC522" s="138"/>
      <c r="AD522" s="138"/>
    </row>
    <row r="523" spans="7:30" x14ac:dyDescent="0.3"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  <c r="AA523" s="138"/>
      <c r="AB523" s="138"/>
      <c r="AC523" s="138"/>
      <c r="AD523" s="138"/>
    </row>
    <row r="524" spans="7:30" x14ac:dyDescent="0.3"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  <c r="AA524" s="138"/>
      <c r="AB524" s="138"/>
      <c r="AC524" s="138"/>
      <c r="AD524" s="138"/>
    </row>
    <row r="525" spans="7:30" x14ac:dyDescent="0.3"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  <c r="AA525" s="138"/>
      <c r="AB525" s="138"/>
      <c r="AC525" s="138"/>
      <c r="AD525" s="138"/>
    </row>
    <row r="526" spans="7:30" x14ac:dyDescent="0.3"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  <c r="AA526" s="138"/>
      <c r="AB526" s="138"/>
      <c r="AC526" s="138"/>
      <c r="AD526" s="138"/>
    </row>
    <row r="527" spans="7:30" x14ac:dyDescent="0.3"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  <c r="AA527" s="138"/>
      <c r="AB527" s="138"/>
      <c r="AC527" s="138"/>
      <c r="AD527" s="138"/>
    </row>
    <row r="528" spans="7:30" x14ac:dyDescent="0.3"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  <c r="AB528" s="138"/>
      <c r="AC528" s="138"/>
      <c r="AD528" s="138"/>
    </row>
    <row r="529" spans="7:30" x14ac:dyDescent="0.3"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  <c r="AA529" s="138"/>
      <c r="AB529" s="138"/>
      <c r="AC529" s="138"/>
      <c r="AD529" s="138"/>
    </row>
    <row r="530" spans="7:30" x14ac:dyDescent="0.3"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  <c r="AA530" s="138"/>
      <c r="AB530" s="138"/>
      <c r="AC530" s="138"/>
      <c r="AD530" s="138"/>
    </row>
    <row r="531" spans="7:30" x14ac:dyDescent="0.3"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</row>
    <row r="532" spans="7:30" x14ac:dyDescent="0.3"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  <c r="AA532" s="138"/>
      <c r="AB532" s="138"/>
      <c r="AC532" s="138"/>
      <c r="AD532" s="138"/>
    </row>
    <row r="533" spans="7:30" x14ac:dyDescent="0.3"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  <c r="AA533" s="138"/>
      <c r="AB533" s="138"/>
      <c r="AC533" s="138"/>
      <c r="AD533" s="138"/>
    </row>
    <row r="534" spans="7:30" x14ac:dyDescent="0.3"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  <c r="AA534" s="138"/>
      <c r="AB534" s="138"/>
      <c r="AC534" s="138"/>
      <c r="AD534" s="138"/>
    </row>
    <row r="535" spans="7:30" x14ac:dyDescent="0.3"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  <c r="AA535" s="138"/>
      <c r="AB535" s="138"/>
      <c r="AC535" s="138"/>
      <c r="AD535" s="138"/>
    </row>
    <row r="536" spans="7:30" x14ac:dyDescent="0.3"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</row>
    <row r="537" spans="7:30" x14ac:dyDescent="0.3"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</row>
    <row r="538" spans="7:30" x14ac:dyDescent="0.3"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</row>
    <row r="539" spans="7:30" x14ac:dyDescent="0.3"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</row>
    <row r="540" spans="7:30" x14ac:dyDescent="0.3"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  <c r="AA540" s="138"/>
      <c r="AB540" s="138"/>
      <c r="AC540" s="138"/>
      <c r="AD540" s="138"/>
    </row>
    <row r="541" spans="7:30" x14ac:dyDescent="0.3"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  <c r="AA541" s="138"/>
      <c r="AB541" s="138"/>
      <c r="AC541" s="138"/>
      <c r="AD541" s="138"/>
    </row>
    <row r="542" spans="7:30" x14ac:dyDescent="0.3"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  <c r="AA542" s="138"/>
      <c r="AB542" s="138"/>
      <c r="AC542" s="138"/>
      <c r="AD542" s="138"/>
    </row>
    <row r="543" spans="7:30" x14ac:dyDescent="0.3"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  <c r="AB543" s="138"/>
      <c r="AC543" s="138"/>
      <c r="AD543" s="138"/>
    </row>
    <row r="544" spans="7:30" x14ac:dyDescent="0.3"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  <c r="AB544" s="138"/>
      <c r="AC544" s="138"/>
      <c r="AD544" s="138"/>
    </row>
    <row r="545" spans="7:30" x14ac:dyDescent="0.3"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  <c r="AB545" s="138"/>
      <c r="AC545" s="138"/>
      <c r="AD545" s="138"/>
    </row>
    <row r="546" spans="7:30" x14ac:dyDescent="0.3"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  <c r="AA546" s="138"/>
      <c r="AB546" s="138"/>
      <c r="AC546" s="138"/>
      <c r="AD546" s="138"/>
    </row>
    <row r="547" spans="7:30" x14ac:dyDescent="0.3"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</row>
    <row r="548" spans="7:30" x14ac:dyDescent="0.3"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  <c r="AA548" s="138"/>
      <c r="AB548" s="138"/>
      <c r="AC548" s="138"/>
      <c r="AD548" s="138"/>
    </row>
    <row r="549" spans="7:30" x14ac:dyDescent="0.3"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  <c r="AA549" s="138"/>
      <c r="AB549" s="138"/>
      <c r="AC549" s="138"/>
      <c r="AD549" s="138"/>
    </row>
    <row r="550" spans="7:30" x14ac:dyDescent="0.3"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  <c r="AA550" s="138"/>
      <c r="AB550" s="138"/>
      <c r="AC550" s="138"/>
      <c r="AD550" s="138"/>
    </row>
    <row r="551" spans="7:30" x14ac:dyDescent="0.3"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  <c r="AA551" s="138"/>
      <c r="AB551" s="138"/>
      <c r="AC551" s="138"/>
      <c r="AD551" s="138"/>
    </row>
    <row r="552" spans="7:30" x14ac:dyDescent="0.3"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  <c r="AA552" s="138"/>
      <c r="AB552" s="138"/>
      <c r="AC552" s="138"/>
      <c r="AD552" s="138"/>
    </row>
    <row r="553" spans="7:30" x14ac:dyDescent="0.3"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  <c r="AA553" s="138"/>
      <c r="AB553" s="138"/>
      <c r="AC553" s="138"/>
      <c r="AD553" s="138"/>
    </row>
    <row r="554" spans="7:30" x14ac:dyDescent="0.3"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  <c r="AA554" s="138"/>
      <c r="AB554" s="138"/>
      <c r="AC554" s="138"/>
      <c r="AD554" s="138"/>
    </row>
    <row r="555" spans="7:30" x14ac:dyDescent="0.3"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  <c r="AA555" s="138"/>
      <c r="AB555" s="138"/>
      <c r="AC555" s="138"/>
      <c r="AD555" s="138"/>
    </row>
    <row r="556" spans="7:30" x14ac:dyDescent="0.3"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  <c r="AA556" s="138"/>
      <c r="AB556" s="138"/>
      <c r="AC556" s="138"/>
      <c r="AD556" s="138"/>
    </row>
    <row r="557" spans="7:30" x14ac:dyDescent="0.3"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  <c r="AA557" s="138"/>
      <c r="AB557" s="138"/>
      <c r="AC557" s="138"/>
      <c r="AD557" s="138"/>
    </row>
    <row r="558" spans="7:30" x14ac:dyDescent="0.3"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  <c r="AA558" s="138"/>
      <c r="AB558" s="138"/>
      <c r="AC558" s="138"/>
      <c r="AD558" s="138"/>
    </row>
    <row r="559" spans="7:30" x14ac:dyDescent="0.3"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  <c r="AA559" s="138"/>
      <c r="AB559" s="138"/>
      <c r="AC559" s="138"/>
      <c r="AD559" s="138"/>
    </row>
    <row r="560" spans="7:30" x14ac:dyDescent="0.3"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  <c r="AA560" s="138"/>
      <c r="AB560" s="138"/>
      <c r="AC560" s="138"/>
      <c r="AD560" s="138"/>
    </row>
    <row r="561" spans="7:30" x14ac:dyDescent="0.3"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  <c r="AA561" s="138"/>
      <c r="AB561" s="138"/>
      <c r="AC561" s="138"/>
      <c r="AD561" s="138"/>
    </row>
    <row r="562" spans="7:30" x14ac:dyDescent="0.3"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  <c r="AA562" s="138"/>
      <c r="AB562" s="138"/>
      <c r="AC562" s="138"/>
      <c r="AD562" s="138"/>
    </row>
    <row r="563" spans="7:30" x14ac:dyDescent="0.3"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  <c r="AA563" s="138"/>
      <c r="AB563" s="138"/>
      <c r="AC563" s="138"/>
      <c r="AD563" s="138"/>
    </row>
    <row r="564" spans="7:30" x14ac:dyDescent="0.3"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  <c r="AA564" s="138"/>
      <c r="AB564" s="138"/>
      <c r="AC564" s="138"/>
      <c r="AD564" s="138"/>
    </row>
    <row r="565" spans="7:30" x14ac:dyDescent="0.3"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  <c r="AA565" s="138"/>
      <c r="AB565" s="138"/>
      <c r="AC565" s="138"/>
      <c r="AD565" s="138"/>
    </row>
    <row r="566" spans="7:30" x14ac:dyDescent="0.3"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  <c r="AA566" s="138"/>
      <c r="AB566" s="138"/>
      <c r="AC566" s="138"/>
      <c r="AD566" s="138"/>
    </row>
    <row r="567" spans="7:30" x14ac:dyDescent="0.3"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  <c r="AA567" s="138"/>
      <c r="AB567" s="138"/>
      <c r="AC567" s="138"/>
      <c r="AD567" s="138"/>
    </row>
    <row r="568" spans="7:30" x14ac:dyDescent="0.3"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  <c r="AA568" s="138"/>
      <c r="AB568" s="138"/>
      <c r="AC568" s="138"/>
      <c r="AD568" s="138"/>
    </row>
    <row r="569" spans="7:30" x14ac:dyDescent="0.3"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  <c r="AA569" s="138"/>
      <c r="AB569" s="138"/>
      <c r="AC569" s="138"/>
      <c r="AD569" s="138"/>
    </row>
    <row r="570" spans="7:30" x14ac:dyDescent="0.3"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  <c r="AA570" s="138"/>
      <c r="AB570" s="138"/>
      <c r="AC570" s="138"/>
      <c r="AD570" s="138"/>
    </row>
    <row r="571" spans="7:30" x14ac:dyDescent="0.3"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  <c r="AA571" s="138"/>
      <c r="AB571" s="138"/>
      <c r="AC571" s="138"/>
      <c r="AD571" s="138"/>
    </row>
    <row r="572" spans="7:30" x14ac:dyDescent="0.3"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  <c r="AA572" s="138"/>
      <c r="AB572" s="138"/>
      <c r="AC572" s="138"/>
      <c r="AD572" s="138"/>
    </row>
    <row r="573" spans="7:30" x14ac:dyDescent="0.3"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  <c r="AA573" s="138"/>
      <c r="AB573" s="138"/>
      <c r="AC573" s="138"/>
      <c r="AD573" s="138"/>
    </row>
    <row r="574" spans="7:30" x14ac:dyDescent="0.3"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  <c r="AA574" s="138"/>
      <c r="AB574" s="138"/>
      <c r="AC574" s="138"/>
      <c r="AD574" s="138"/>
    </row>
    <row r="575" spans="7:30" x14ac:dyDescent="0.3"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  <c r="AA575" s="138"/>
      <c r="AB575" s="138"/>
      <c r="AC575" s="138"/>
      <c r="AD575" s="138"/>
    </row>
    <row r="576" spans="7:30" x14ac:dyDescent="0.3"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  <c r="AA576" s="138"/>
      <c r="AB576" s="138"/>
      <c r="AC576" s="138"/>
      <c r="AD576" s="138"/>
    </row>
    <row r="577" spans="7:30" x14ac:dyDescent="0.3"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  <c r="AA577" s="138"/>
      <c r="AB577" s="138"/>
      <c r="AC577" s="138"/>
      <c r="AD577" s="138"/>
    </row>
    <row r="578" spans="7:30" x14ac:dyDescent="0.3"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  <c r="AA578" s="138"/>
      <c r="AB578" s="138"/>
      <c r="AC578" s="138"/>
      <c r="AD578" s="138"/>
    </row>
    <row r="579" spans="7:30" x14ac:dyDescent="0.3"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  <c r="AA579" s="138"/>
      <c r="AB579" s="138"/>
      <c r="AC579" s="138"/>
      <c r="AD579" s="138"/>
    </row>
    <row r="580" spans="7:30" x14ac:dyDescent="0.3"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  <c r="AA580" s="138"/>
      <c r="AB580" s="138"/>
      <c r="AC580" s="138"/>
      <c r="AD580" s="138"/>
    </row>
    <row r="581" spans="7:30" x14ac:dyDescent="0.3"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  <c r="AA581" s="138"/>
      <c r="AB581" s="138"/>
      <c r="AC581" s="138"/>
      <c r="AD581" s="138"/>
    </row>
    <row r="582" spans="7:30" x14ac:dyDescent="0.3"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  <c r="AA582" s="138"/>
      <c r="AB582" s="138"/>
      <c r="AC582" s="138"/>
      <c r="AD582" s="138"/>
    </row>
    <row r="583" spans="7:30" x14ac:dyDescent="0.3"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  <c r="AA583" s="138"/>
      <c r="AB583" s="138"/>
      <c r="AC583" s="138"/>
      <c r="AD583" s="138"/>
    </row>
    <row r="584" spans="7:30" x14ac:dyDescent="0.3"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  <c r="AA584" s="138"/>
      <c r="AB584" s="138"/>
      <c r="AC584" s="138"/>
      <c r="AD584" s="138"/>
    </row>
    <row r="585" spans="7:30" x14ac:dyDescent="0.3"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  <c r="AA585" s="138"/>
      <c r="AB585" s="138"/>
      <c r="AC585" s="138"/>
      <c r="AD585" s="138"/>
    </row>
    <row r="586" spans="7:30" x14ac:dyDescent="0.3"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  <c r="AA586" s="138"/>
      <c r="AB586" s="138"/>
      <c r="AC586" s="138"/>
      <c r="AD586" s="138"/>
    </row>
    <row r="587" spans="7:30" x14ac:dyDescent="0.3"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  <c r="AA587" s="138"/>
      <c r="AB587" s="138"/>
      <c r="AC587" s="138"/>
      <c r="AD587" s="138"/>
    </row>
    <row r="588" spans="7:30" x14ac:dyDescent="0.3"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  <c r="AA588" s="138"/>
      <c r="AB588" s="138"/>
      <c r="AC588" s="138"/>
      <c r="AD588" s="138"/>
    </row>
    <row r="589" spans="7:30" x14ac:dyDescent="0.3"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  <c r="AA589" s="138"/>
      <c r="AB589" s="138"/>
      <c r="AC589" s="138"/>
      <c r="AD589" s="138"/>
    </row>
    <row r="590" spans="7:30" x14ac:dyDescent="0.3"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  <c r="AA590" s="138"/>
      <c r="AB590" s="138"/>
      <c r="AC590" s="138"/>
      <c r="AD590" s="138"/>
    </row>
    <row r="591" spans="7:30" x14ac:dyDescent="0.3"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  <c r="AA591" s="138"/>
      <c r="AB591" s="138"/>
      <c r="AC591" s="138"/>
      <c r="AD591" s="138"/>
    </row>
    <row r="592" spans="7:30" x14ac:dyDescent="0.3"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  <c r="AA592" s="138"/>
      <c r="AB592" s="138"/>
      <c r="AC592" s="138"/>
      <c r="AD592" s="138"/>
    </row>
    <row r="593" spans="7:30" x14ac:dyDescent="0.3"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</row>
    <row r="594" spans="7:30" x14ac:dyDescent="0.3"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  <c r="AA594" s="138"/>
      <c r="AB594" s="138"/>
      <c r="AC594" s="138"/>
      <c r="AD594" s="138"/>
    </row>
    <row r="595" spans="7:30" x14ac:dyDescent="0.3"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  <c r="AA595" s="138"/>
      <c r="AB595" s="138"/>
      <c r="AC595" s="138"/>
      <c r="AD595" s="138"/>
    </row>
    <row r="596" spans="7:30" x14ac:dyDescent="0.3"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  <c r="AA596" s="138"/>
      <c r="AB596" s="138"/>
      <c r="AC596" s="138"/>
      <c r="AD596" s="138"/>
    </row>
    <row r="597" spans="7:30" x14ac:dyDescent="0.3"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  <c r="AA597" s="138"/>
      <c r="AB597" s="138"/>
      <c r="AC597" s="138"/>
      <c r="AD597" s="138"/>
    </row>
    <row r="598" spans="7:30" x14ac:dyDescent="0.3"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  <c r="AA598" s="138"/>
      <c r="AB598" s="138"/>
      <c r="AC598" s="138"/>
      <c r="AD598" s="138"/>
    </row>
    <row r="599" spans="7:30" x14ac:dyDescent="0.3"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  <c r="AA599" s="138"/>
      <c r="AB599" s="138"/>
      <c r="AC599" s="138"/>
      <c r="AD599" s="138"/>
    </row>
    <row r="600" spans="7:30" x14ac:dyDescent="0.3"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  <c r="AA600" s="138"/>
      <c r="AB600" s="138"/>
      <c r="AC600" s="138"/>
      <c r="AD600" s="138"/>
    </row>
    <row r="601" spans="7:30" x14ac:dyDescent="0.3"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  <c r="AA601" s="138"/>
      <c r="AB601" s="138"/>
      <c r="AC601" s="138"/>
      <c r="AD601" s="138"/>
    </row>
    <row r="602" spans="7:30" x14ac:dyDescent="0.3"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  <c r="AA602" s="138"/>
      <c r="AB602" s="138"/>
      <c r="AC602" s="138"/>
      <c r="AD602" s="138"/>
    </row>
    <row r="603" spans="7:30" x14ac:dyDescent="0.3"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  <c r="AA603" s="138"/>
      <c r="AB603" s="138"/>
      <c r="AC603" s="138"/>
      <c r="AD603" s="138"/>
    </row>
    <row r="604" spans="7:30" x14ac:dyDescent="0.3"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  <c r="AA604" s="138"/>
      <c r="AB604" s="138"/>
      <c r="AC604" s="138"/>
      <c r="AD604" s="138"/>
    </row>
    <row r="605" spans="7:30" x14ac:dyDescent="0.3"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  <c r="AA605" s="138"/>
      <c r="AB605" s="138"/>
      <c r="AC605" s="138"/>
      <c r="AD605" s="138"/>
    </row>
    <row r="606" spans="7:30" x14ac:dyDescent="0.3"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  <c r="AA606" s="138"/>
      <c r="AB606" s="138"/>
      <c r="AC606" s="138"/>
      <c r="AD606" s="138"/>
    </row>
    <row r="607" spans="7:30" x14ac:dyDescent="0.3"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  <c r="AA607" s="138"/>
      <c r="AB607" s="138"/>
      <c r="AC607" s="138"/>
      <c r="AD607" s="138"/>
    </row>
    <row r="608" spans="7:30" x14ac:dyDescent="0.3"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  <c r="AA608" s="138"/>
      <c r="AB608" s="138"/>
      <c r="AC608" s="138"/>
      <c r="AD608" s="138"/>
    </row>
    <row r="609" spans="7:30" x14ac:dyDescent="0.3"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  <c r="AA609" s="138"/>
      <c r="AB609" s="138"/>
      <c r="AC609" s="138"/>
      <c r="AD609" s="138"/>
    </row>
    <row r="610" spans="7:30" x14ac:dyDescent="0.3"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  <c r="AA610" s="138"/>
      <c r="AB610" s="138"/>
      <c r="AC610" s="138"/>
      <c r="AD610" s="138"/>
    </row>
    <row r="611" spans="7:30" x14ac:dyDescent="0.3"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  <c r="AA611" s="138"/>
      <c r="AB611" s="138"/>
      <c r="AC611" s="138"/>
      <c r="AD611" s="138"/>
    </row>
    <row r="612" spans="7:30" x14ac:dyDescent="0.3"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  <c r="AA612" s="138"/>
      <c r="AB612" s="138"/>
      <c r="AC612" s="138"/>
      <c r="AD612" s="138"/>
    </row>
    <row r="613" spans="7:30" x14ac:dyDescent="0.3"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  <c r="AA613" s="138"/>
      <c r="AB613" s="138"/>
      <c r="AC613" s="138"/>
      <c r="AD613" s="138"/>
    </row>
    <row r="614" spans="7:30" x14ac:dyDescent="0.3"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  <c r="AA614" s="138"/>
      <c r="AB614" s="138"/>
      <c r="AC614" s="138"/>
      <c r="AD614" s="138"/>
    </row>
    <row r="615" spans="7:30" x14ac:dyDescent="0.3"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  <c r="AA615" s="138"/>
      <c r="AB615" s="138"/>
      <c r="AC615" s="138"/>
      <c r="AD615" s="138"/>
    </row>
    <row r="616" spans="7:30" x14ac:dyDescent="0.3"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  <c r="AA616" s="138"/>
      <c r="AB616" s="138"/>
      <c r="AC616" s="138"/>
      <c r="AD616" s="138"/>
    </row>
    <row r="617" spans="7:30" x14ac:dyDescent="0.3">
      <c r="G617" s="138"/>
      <c r="H617" s="138"/>
      <c r="I617" s="138"/>
      <c r="J617" s="138"/>
      <c r="K617" s="138"/>
      <c r="L617" s="138"/>
      <c r="M617" s="138"/>
    </row>
    <row r="618" spans="7:30" x14ac:dyDescent="0.3">
      <c r="G618" s="138"/>
      <c r="H618" s="138"/>
      <c r="I618" s="138"/>
      <c r="J618" s="138"/>
      <c r="K618" s="138"/>
      <c r="L618" s="138"/>
      <c r="M618" s="138"/>
    </row>
    <row r="619" spans="7:30" x14ac:dyDescent="0.3">
      <c r="G619" s="138"/>
      <c r="H619" s="138"/>
      <c r="I619" s="138"/>
      <c r="J619" s="138"/>
      <c r="K619" s="138"/>
      <c r="L619" s="138"/>
      <c r="M619" s="138"/>
    </row>
    <row r="620" spans="7:30" x14ac:dyDescent="0.3">
      <c r="G620" s="138"/>
      <c r="H620" s="138"/>
      <c r="I620" s="138"/>
      <c r="J620" s="138"/>
      <c r="K620" s="138"/>
      <c r="L620" s="138"/>
      <c r="M620" s="138"/>
    </row>
    <row r="621" spans="7:30" x14ac:dyDescent="0.3">
      <c r="G621" s="138"/>
      <c r="H621" s="138"/>
      <c r="I621" s="138"/>
      <c r="J621" s="138"/>
      <c r="K621" s="138"/>
      <c r="L621" s="138"/>
      <c r="M621" s="138"/>
    </row>
    <row r="622" spans="7:30" x14ac:dyDescent="0.3">
      <c r="G622" s="138"/>
      <c r="H622" s="138"/>
      <c r="I622" s="138"/>
      <c r="J622" s="138"/>
      <c r="K622" s="138"/>
      <c r="L622" s="138"/>
      <c r="M622" s="138"/>
    </row>
    <row r="623" spans="7:30" x14ac:dyDescent="0.3">
      <c r="G623" s="138"/>
      <c r="H623" s="138"/>
      <c r="I623" s="138"/>
      <c r="J623" s="138"/>
      <c r="K623" s="138"/>
      <c r="L623" s="138"/>
      <c r="M623" s="138"/>
    </row>
    <row r="624" spans="7:30" x14ac:dyDescent="0.3">
      <c r="G624" s="138"/>
      <c r="H624" s="138"/>
      <c r="I624" s="138"/>
      <c r="J624" s="138"/>
      <c r="K624" s="138"/>
      <c r="L624" s="138"/>
      <c r="M624" s="138"/>
    </row>
  </sheetData>
  <sheetProtection algorithmName="SHA-512" hashValue="x5rCg/Asfdqti+7zhZYOvuZs0h1vPpMzV0lwFOX5bmgwkwPnKPtOPh0r4xAvcd6Tyx8NXRc/ugEIWJt4gqZV1Q==" saltValue="qI4KQrknxI3cpWZoTnidCg==" spinCount="100000" sheet="1" objects="1" scenarios="1"/>
  <mergeCells count="5">
    <mergeCell ref="A4:B4"/>
    <mergeCell ref="B48:E48"/>
    <mergeCell ref="C60:D60"/>
    <mergeCell ref="C62:D62"/>
    <mergeCell ref="C64:D64"/>
  </mergeCells>
  <dataValidations count="2">
    <dataValidation showInputMessage="1" showErrorMessage="1" sqref="A6:B45" xr:uid="{00000000-0002-0000-0100-000000000000}"/>
    <dataValidation type="decimal" allowBlank="1" showInputMessage="1" showErrorMessage="1" sqref="C52 C54" xr:uid="{00000000-0002-0000-0100-000001000000}">
      <formula1>0.001</formula1>
      <formula2>0.002</formula2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59"/>
  <sheetViews>
    <sheetView topLeftCell="A52" zoomScaleNormal="100" workbookViewId="0">
      <selection activeCell="B64" sqref="B64"/>
    </sheetView>
  </sheetViews>
  <sheetFormatPr baseColWidth="10" defaultRowHeight="14.4" x14ac:dyDescent="0.3"/>
  <cols>
    <col min="1" max="1" width="18" style="139" customWidth="1"/>
    <col min="2" max="2" width="12.5546875" style="139" customWidth="1"/>
    <col min="3" max="3" width="16.109375" style="139" customWidth="1"/>
    <col min="4" max="5" width="11.5546875" style="139"/>
    <col min="6" max="6" width="13.44140625" style="139" customWidth="1"/>
    <col min="7" max="9" width="11.5546875" style="139"/>
    <col min="10" max="10" width="20.21875" style="139" customWidth="1"/>
    <col min="11" max="11" width="30" style="139" customWidth="1"/>
    <col min="12" max="12" width="29.44140625" style="139" customWidth="1"/>
    <col min="13" max="13" width="18.5546875" style="139" customWidth="1"/>
    <col min="14" max="14" width="16.5546875" style="139" customWidth="1"/>
    <col min="15" max="16384" width="11.5546875" style="139"/>
  </cols>
  <sheetData>
    <row r="1" spans="1:33" ht="18" x14ac:dyDescent="0.35">
      <c r="A1" s="187" t="s">
        <v>55</v>
      </c>
      <c r="B1" s="187"/>
      <c r="C1" s="187"/>
      <c r="D1" s="187"/>
      <c r="E1" s="187"/>
      <c r="F1" s="187"/>
      <c r="G1" s="187"/>
      <c r="H1" s="187"/>
      <c r="I1" s="187"/>
      <c r="J1" s="142"/>
      <c r="K1" s="137"/>
      <c r="L1" s="137"/>
      <c r="M1" s="137"/>
      <c r="N1" s="137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</row>
    <row r="2" spans="1:33" x14ac:dyDescent="0.3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37"/>
      <c r="L2" s="137"/>
      <c r="M2" s="137"/>
      <c r="N2" s="137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</row>
    <row r="3" spans="1:33" x14ac:dyDescent="0.3">
      <c r="A3" s="263"/>
      <c r="B3" s="263"/>
      <c r="C3" s="263" t="s">
        <v>0</v>
      </c>
      <c r="D3" s="263" t="s">
        <v>1</v>
      </c>
      <c r="E3" s="263" t="s">
        <v>2</v>
      </c>
      <c r="F3" s="263" t="s">
        <v>21</v>
      </c>
      <c r="G3" s="263" t="s">
        <v>3</v>
      </c>
      <c r="H3" s="263" t="s">
        <v>4</v>
      </c>
      <c r="I3" s="263" t="s">
        <v>36</v>
      </c>
      <c r="J3" s="142"/>
      <c r="K3" s="137"/>
      <c r="L3" s="137"/>
      <c r="M3" s="137"/>
      <c r="N3" s="137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</row>
    <row r="4" spans="1:33" x14ac:dyDescent="0.3">
      <c r="A4" s="280" t="s">
        <v>37</v>
      </c>
      <c r="B4" s="280"/>
      <c r="C4" s="263">
        <f>EINGABEN!$D$46</f>
        <v>10</v>
      </c>
      <c r="D4" s="263">
        <f>IF(MIN(A6:A45)&lt;1,0,ROUND(SUM(D6:D45),12))</f>
        <v>18.372078564792002</v>
      </c>
      <c r="E4" s="263">
        <f>SUM(E6:E45)</f>
        <v>822.75</v>
      </c>
      <c r="F4" s="263" t="s">
        <v>22</v>
      </c>
      <c r="G4" s="263">
        <f>IF(MIN(A6:A45)&lt;1,0,ROUND(SUM(G6:G45),12))</f>
        <v>2002.36284547278</v>
      </c>
      <c r="H4" s="263">
        <f>IF(MIN(A6:A45)&lt;1,0,ROUND(SUM(H6:H45),12))</f>
        <v>39.073513623921002</v>
      </c>
      <c r="I4" s="263">
        <f>ROUND(SUM(I6:I45),12)</f>
        <v>126984.1875</v>
      </c>
      <c r="J4" s="142"/>
      <c r="K4" s="137"/>
      <c r="L4" s="137"/>
      <c r="M4" s="137"/>
      <c r="N4" s="137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</row>
    <row r="5" spans="1:33" x14ac:dyDescent="0.3">
      <c r="A5" s="263" t="s">
        <v>8</v>
      </c>
      <c r="B5" s="263" t="s">
        <v>9</v>
      </c>
      <c r="C5" s="263" t="s">
        <v>35</v>
      </c>
      <c r="D5" s="263" t="s">
        <v>5</v>
      </c>
      <c r="E5" s="263" t="s">
        <v>6</v>
      </c>
      <c r="F5" s="263" t="s">
        <v>23</v>
      </c>
      <c r="G5" s="263" t="s">
        <v>10</v>
      </c>
      <c r="H5" s="263" t="s">
        <v>7</v>
      </c>
      <c r="I5" s="263" t="s">
        <v>18</v>
      </c>
      <c r="J5" s="138" t="s">
        <v>113</v>
      </c>
      <c r="K5" s="263" t="s">
        <v>111</v>
      </c>
      <c r="L5" s="143" t="s">
        <v>112</v>
      </c>
      <c r="M5" s="143" t="s">
        <v>147</v>
      </c>
      <c r="N5" s="137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</row>
    <row r="6" spans="1:33" x14ac:dyDescent="0.3">
      <c r="A6" s="263">
        <f>EINGABEN!B6</f>
        <v>8</v>
      </c>
      <c r="B6" s="263">
        <f>EINGABEN!D6</f>
        <v>64</v>
      </c>
      <c r="C6" s="263"/>
      <c r="D6" s="263">
        <f>(LN((A6+(0.00000001))))</f>
        <v>2.0794415429298359</v>
      </c>
      <c r="E6" s="263">
        <f>(B6)</f>
        <v>64</v>
      </c>
      <c r="F6" s="263">
        <f>(C52+C54*D6)</f>
        <v>104.62164358381125</v>
      </c>
      <c r="G6" s="263">
        <f t="shared" ref="G6:G45" si="0">(D6*E6)</f>
        <v>133.08425874750949</v>
      </c>
      <c r="H6" s="263">
        <f t="shared" ref="H6:I45" si="1">(D6)^2</f>
        <v>4.3240771304624159</v>
      </c>
      <c r="I6" s="263">
        <f t="shared" si="1"/>
        <v>4096</v>
      </c>
      <c r="J6" s="138">
        <f>IF(EINGABEN!C6="","",EINGABEN!C6)</f>
        <v>8</v>
      </c>
      <c r="K6" s="142">
        <f t="shared" ref="K6:K44" si="2">IF(B6=0,"",B6)</f>
        <v>64</v>
      </c>
      <c r="L6" s="137">
        <f>IF(J6="","",($C$52+$C$54*(LN(J6+0.00001))))</f>
        <v>104.62175878394865</v>
      </c>
      <c r="M6" s="143">
        <f>IF(K6="","",ABS(K6-L6)^1)</f>
        <v>40.62175878394865</v>
      </c>
      <c r="N6" s="137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</row>
    <row r="7" spans="1:33" x14ac:dyDescent="0.3">
      <c r="A7" s="263">
        <f>EINGABEN!B7</f>
        <v>7</v>
      </c>
      <c r="B7" s="263">
        <f>EINGABEN!D7</f>
        <v>49</v>
      </c>
      <c r="C7" s="263"/>
      <c r="D7" s="263">
        <f>(LN((A7+(0.00000001))))</f>
        <v>1.9459101504838847</v>
      </c>
      <c r="E7" s="263">
        <f t="shared" ref="E7:E45" si="3">(B7)</f>
        <v>49</v>
      </c>
      <c r="F7" s="263">
        <f>(C52+C54*D7)</f>
        <v>92.303049484702541</v>
      </c>
      <c r="G7" s="263">
        <f t="shared" si="0"/>
        <v>95.349597373710353</v>
      </c>
      <c r="H7" s="263">
        <f t="shared" si="1"/>
        <v>3.7865663137562149</v>
      </c>
      <c r="I7" s="263">
        <f t="shared" si="1"/>
        <v>2401</v>
      </c>
      <c r="J7" s="138">
        <f>IF(EINGABEN!C7="","",EINGABEN!C7)</f>
        <v>7</v>
      </c>
      <c r="K7" s="142">
        <f t="shared" si="2"/>
        <v>49</v>
      </c>
      <c r="L7" s="137">
        <f t="shared" ref="L7:L45" si="4">IF(J7="","",($C$52+$C$54*(LN(J7+0.00001))))</f>
        <v>92.303181141990649</v>
      </c>
      <c r="M7" s="143">
        <f t="shared" ref="M7:M45" si="5">IF(K7="","",ABS(K7-L7)^1)</f>
        <v>43.303181141990649</v>
      </c>
      <c r="N7" s="137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</row>
    <row r="8" spans="1:33" x14ac:dyDescent="0.3">
      <c r="A8" s="263">
        <f>EINGABEN!B8</f>
        <v>4</v>
      </c>
      <c r="B8" s="263">
        <f>EINGABEN!D8</f>
        <v>16</v>
      </c>
      <c r="C8" s="263"/>
      <c r="D8" s="263">
        <f t="shared" ref="D8:D45" si="6">(LN((A8+(1E-100))))</f>
        <v>1.3862943611198906</v>
      </c>
      <c r="E8" s="263">
        <f t="shared" si="3"/>
        <v>16</v>
      </c>
      <c r="F8" s="263">
        <f>(C52+C54*D8)</f>
        <v>40.677138645663817</v>
      </c>
      <c r="G8" s="263">
        <f t="shared" si="0"/>
        <v>22.180709777918249</v>
      </c>
      <c r="H8" s="263">
        <f t="shared" si="1"/>
        <v>1.9218120556728056</v>
      </c>
      <c r="I8" s="263">
        <f t="shared" si="1"/>
        <v>256</v>
      </c>
      <c r="J8" s="138">
        <f>IF(EINGABEN!C8="","",EINGABEN!C8)</f>
        <v>4</v>
      </c>
      <c r="K8" s="142">
        <f t="shared" si="2"/>
        <v>16</v>
      </c>
      <c r="L8" s="137">
        <f t="shared" si="4"/>
        <v>40.677369276425509</v>
      </c>
      <c r="M8" s="143">
        <f t="shared" si="5"/>
        <v>24.677369276425509</v>
      </c>
      <c r="N8" s="137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</row>
    <row r="9" spans="1:33" x14ac:dyDescent="0.3">
      <c r="A9" s="263">
        <f>EINGABEN!B9</f>
        <v>2.5</v>
      </c>
      <c r="B9" s="263">
        <f>EINGABEN!D9</f>
        <v>6.25</v>
      </c>
      <c r="C9" s="263"/>
      <c r="D9" s="263">
        <f t="shared" si="6"/>
        <v>0.91629073187415511</v>
      </c>
      <c r="E9" s="263">
        <f t="shared" si="3"/>
        <v>6.25</v>
      </c>
      <c r="F9" s="263">
        <f>(C52+C54*D9)</f>
        <v>-2.6818335610380615</v>
      </c>
      <c r="G9" s="263">
        <f t="shared" si="0"/>
        <v>5.7268170742134696</v>
      </c>
      <c r="H9" s="263">
        <f t="shared" si="1"/>
        <v>0.83958870531847485</v>
      </c>
      <c r="I9" s="263">
        <f t="shared" si="1"/>
        <v>39.0625</v>
      </c>
      <c r="J9" s="138">
        <f>IF(EINGABEN!C9="","",EINGABEN!C9)</f>
        <v>2.5</v>
      </c>
      <c r="K9" s="142">
        <f t="shared" si="2"/>
        <v>6.25</v>
      </c>
      <c r="L9" s="137">
        <f t="shared" si="4"/>
        <v>-2.6814645520960738</v>
      </c>
      <c r="M9" s="143">
        <f t="shared" si="5"/>
        <v>8.9314645520960738</v>
      </c>
      <c r="N9" s="137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</row>
    <row r="10" spans="1:33" x14ac:dyDescent="0.3">
      <c r="A10" s="263">
        <f>EINGABEN!B10</f>
        <v>4.5</v>
      </c>
      <c r="B10" s="263">
        <f>EINGABEN!D10</f>
        <v>20.25</v>
      </c>
      <c r="C10" s="263"/>
      <c r="D10" s="263">
        <f t="shared" si="6"/>
        <v>1.5040773967762742</v>
      </c>
      <c r="E10" s="263">
        <f>(B10)</f>
        <v>20.25</v>
      </c>
      <c r="F10" s="263">
        <f>(C52+C54*D10)</f>
        <v>51.54290871991148</v>
      </c>
      <c r="G10" s="263">
        <f t="shared" si="0"/>
        <v>30.457567284719552</v>
      </c>
      <c r="H10" s="263">
        <f t="shared" si="1"/>
        <v>2.2622488154932938</v>
      </c>
      <c r="I10" s="263">
        <f t="shared" si="1"/>
        <v>410.0625</v>
      </c>
      <c r="J10" s="138">
        <f>IF(EINGABEN!C10="","",EINGABEN!C10)</f>
        <v>4.5</v>
      </c>
      <c r="K10" s="142">
        <f t="shared" si="2"/>
        <v>20.25</v>
      </c>
      <c r="L10" s="137">
        <f t="shared" si="4"/>
        <v>51.54311372506146</v>
      </c>
      <c r="M10" s="143">
        <f t="shared" si="5"/>
        <v>31.29311372506146</v>
      </c>
      <c r="N10" s="137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</row>
    <row r="11" spans="1:33" x14ac:dyDescent="0.3">
      <c r="A11" s="263">
        <f>EINGABEN!B11</f>
        <v>10</v>
      </c>
      <c r="B11" s="263">
        <f>EINGABEN!D11</f>
        <v>100</v>
      </c>
      <c r="C11" s="263"/>
      <c r="D11" s="263">
        <f t="shared" si="6"/>
        <v>2.3025850929940459</v>
      </c>
      <c r="E11" s="263">
        <f t="shared" si="3"/>
        <v>100</v>
      </c>
      <c r="F11" s="263">
        <f>(C52+C54*D11)</f>
        <v>125.20717608462579</v>
      </c>
      <c r="G11" s="263">
        <f t="shared" si="0"/>
        <v>230.25850929940458</v>
      </c>
      <c r="H11" s="263">
        <f t="shared" si="1"/>
        <v>5.3018981104783993</v>
      </c>
      <c r="I11" s="263">
        <f t="shared" si="1"/>
        <v>10000</v>
      </c>
      <c r="J11" s="138">
        <f>IF(EINGABEN!C11="","",EINGABEN!C11)</f>
        <v>10</v>
      </c>
      <c r="K11" s="142">
        <f t="shared" si="2"/>
        <v>100</v>
      </c>
      <c r="L11" s="137">
        <f t="shared" si="4"/>
        <v>125.20726833699962</v>
      </c>
      <c r="M11" s="143">
        <f t="shared" si="5"/>
        <v>25.207268336999618</v>
      </c>
      <c r="N11" s="137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</row>
    <row r="12" spans="1:33" x14ac:dyDescent="0.3">
      <c r="A12" s="263">
        <f>EINGABEN!B12</f>
        <v>12</v>
      </c>
      <c r="B12" s="263">
        <f>EINGABEN!D12</f>
        <v>144</v>
      </c>
      <c r="C12" s="263"/>
      <c r="D12" s="263">
        <f t="shared" si="6"/>
        <v>2.4849066497880004</v>
      </c>
      <c r="E12" s="263">
        <f t="shared" si="3"/>
        <v>144</v>
      </c>
      <c r="F12" s="263">
        <f>(C52+C54*D12)</f>
        <v>142.02678091703552</v>
      </c>
      <c r="G12" s="263">
        <f t="shared" si="0"/>
        <v>357.82655756947207</v>
      </c>
      <c r="H12" s="263">
        <f t="shared" si="1"/>
        <v>6.174761058160624</v>
      </c>
      <c r="I12" s="263">
        <f t="shared" si="1"/>
        <v>20736</v>
      </c>
      <c r="J12" s="138">
        <f>IF(EINGABEN!C12="","",EINGABEN!C12)</f>
        <v>12</v>
      </c>
      <c r="K12" s="142">
        <f t="shared" si="2"/>
        <v>144</v>
      </c>
      <c r="L12" s="137">
        <f t="shared" si="4"/>
        <v>142.02685779402017</v>
      </c>
      <c r="M12" s="143">
        <f t="shared" si="5"/>
        <v>1.9731422059798263</v>
      </c>
      <c r="N12" s="137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</row>
    <row r="13" spans="1:33" x14ac:dyDescent="0.3">
      <c r="A13" s="263">
        <f>EINGABEN!B13</f>
        <v>15</v>
      </c>
      <c r="B13" s="263">
        <f>EINGABEN!D13</f>
        <v>225</v>
      </c>
      <c r="C13" s="263"/>
      <c r="D13" s="263">
        <f t="shared" si="6"/>
        <v>2.7080502011022101</v>
      </c>
      <c r="E13" s="263">
        <f t="shared" si="3"/>
        <v>225</v>
      </c>
      <c r="F13" s="263">
        <f>(C52+C54*D13)</f>
        <v>162.61231353316555</v>
      </c>
      <c r="G13" s="263">
        <f t="shared" si="0"/>
        <v>609.31129524799724</v>
      </c>
      <c r="H13" s="263">
        <f t="shared" si="1"/>
        <v>7.3335358916897206</v>
      </c>
      <c r="I13" s="263">
        <f t="shared" si="1"/>
        <v>50625</v>
      </c>
      <c r="J13" s="138">
        <f>IF(EINGABEN!C13="","",EINGABEN!C13)</f>
        <v>15</v>
      </c>
      <c r="K13" s="142">
        <f t="shared" si="2"/>
        <v>225</v>
      </c>
      <c r="L13" s="137">
        <f t="shared" si="4"/>
        <v>162.61237503475837</v>
      </c>
      <c r="M13" s="143">
        <f t="shared" si="5"/>
        <v>62.387624965241628</v>
      </c>
      <c r="N13" s="137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</row>
    <row r="14" spans="1:33" x14ac:dyDescent="0.3">
      <c r="A14" s="263">
        <f>EINGABEN!B14</f>
        <v>1.5</v>
      </c>
      <c r="B14" s="263">
        <f>EINGABEN!D14</f>
        <v>2.25</v>
      </c>
      <c r="C14" s="263"/>
      <c r="D14" s="263">
        <f t="shared" si="6"/>
        <v>0.40546510810816438</v>
      </c>
      <c r="E14" s="263">
        <f t="shared" si="3"/>
        <v>2.25</v>
      </c>
      <c r="F14" s="263">
        <f>(C52+C54*D14)</f>
        <v>-49.806733551460212</v>
      </c>
      <c r="G14" s="263">
        <f t="shared" si="0"/>
        <v>0.91229649324336992</v>
      </c>
      <c r="H14" s="263">
        <f t="shared" si="1"/>
        <v>0.16440195389316542</v>
      </c>
      <c r="I14" s="263">
        <f t="shared" si="1"/>
        <v>5.0625</v>
      </c>
      <c r="J14" s="138">
        <f>IF(EINGABEN!C14="","",EINGABEN!C14)</f>
        <v>1.5</v>
      </c>
      <c r="K14" s="142">
        <f t="shared" si="2"/>
        <v>2.25</v>
      </c>
      <c r="L14" s="137">
        <f t="shared" si="4"/>
        <v>-49.806118537376925</v>
      </c>
      <c r="M14" s="143">
        <f t="shared" si="5"/>
        <v>52.056118537376925</v>
      </c>
      <c r="N14" s="137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</row>
    <row r="15" spans="1:33" ht="15" thickBot="1" x14ac:dyDescent="0.35">
      <c r="A15" s="188">
        <f>EINGABEN!B15</f>
        <v>14</v>
      </c>
      <c r="B15" s="188">
        <f>EINGABEN!D15</f>
        <v>196</v>
      </c>
      <c r="C15" s="188"/>
      <c r="D15" s="188">
        <f t="shared" si="6"/>
        <v>2.6390573296152584</v>
      </c>
      <c r="E15" s="188">
        <f t="shared" si="3"/>
        <v>196</v>
      </c>
      <c r="F15" s="188">
        <f>(C52+C54*D15)</f>
        <v>156.24755417574525</v>
      </c>
      <c r="G15" s="263">
        <f t="shared" si="0"/>
        <v>517.25523660459066</v>
      </c>
      <c r="H15" s="263">
        <f t="shared" si="1"/>
        <v>6.9646235889960186</v>
      </c>
      <c r="I15" s="263">
        <f>(E15)^2</f>
        <v>38416</v>
      </c>
      <c r="J15" s="138">
        <f>IF(EINGABEN!C15="","",EINGABEN!C15)</f>
        <v>14</v>
      </c>
      <c r="K15" s="142">
        <f t="shared" si="2"/>
        <v>196</v>
      </c>
      <c r="L15" s="137">
        <f t="shared" si="4"/>
        <v>156.24762007030745</v>
      </c>
      <c r="M15" s="143">
        <f t="shared" si="5"/>
        <v>39.752379929692552</v>
      </c>
      <c r="N15" s="137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</row>
    <row r="16" spans="1:33" ht="15" thickTop="1" x14ac:dyDescent="0.3">
      <c r="A16" s="189">
        <f>EINGABEN!B16</f>
        <v>1</v>
      </c>
      <c r="B16" s="190">
        <f>EINGABEN!D16</f>
        <v>0</v>
      </c>
      <c r="C16" s="190"/>
      <c r="D16" s="190">
        <f t="shared" si="6"/>
        <v>0</v>
      </c>
      <c r="E16" s="190">
        <f t="shared" si="3"/>
        <v>0</v>
      </c>
      <c r="F16" s="191">
        <f>(C52+C54*D16)</f>
        <v>-87.211871000000002</v>
      </c>
      <c r="G16" s="263">
        <f t="shared" si="0"/>
        <v>0</v>
      </c>
      <c r="H16" s="263">
        <f t="shared" si="1"/>
        <v>0</v>
      </c>
      <c r="I16" s="263">
        <f t="shared" si="1"/>
        <v>0</v>
      </c>
      <c r="J16" s="138" t="str">
        <f>IF(EINGABEN!C16="","",EINGABEN!C16)</f>
        <v/>
      </c>
      <c r="K16" s="142" t="str">
        <f t="shared" si="2"/>
        <v/>
      </c>
      <c r="L16" s="137" t="str">
        <f t="shared" si="4"/>
        <v/>
      </c>
      <c r="M16" s="143" t="str">
        <f t="shared" si="5"/>
        <v/>
      </c>
      <c r="N16" s="137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</row>
    <row r="17" spans="1:33" x14ac:dyDescent="0.3">
      <c r="A17" s="173">
        <f>EINGABEN!B17</f>
        <v>1</v>
      </c>
      <c r="B17" s="169">
        <f>EINGABEN!D17</f>
        <v>0</v>
      </c>
      <c r="C17" s="169"/>
      <c r="D17" s="169">
        <f t="shared" si="6"/>
        <v>0</v>
      </c>
      <c r="E17" s="169">
        <f t="shared" si="3"/>
        <v>0</v>
      </c>
      <c r="F17" s="164">
        <f>(C52+C54*D17)</f>
        <v>-87.211871000000002</v>
      </c>
      <c r="G17" s="263">
        <f t="shared" si="0"/>
        <v>0</v>
      </c>
      <c r="H17" s="263">
        <f t="shared" si="1"/>
        <v>0</v>
      </c>
      <c r="I17" s="263">
        <f t="shared" si="1"/>
        <v>0</v>
      </c>
      <c r="J17" s="138" t="str">
        <f>IF(EINGABEN!C17="","",EINGABEN!C17)</f>
        <v/>
      </c>
      <c r="K17" s="142" t="str">
        <f t="shared" si="2"/>
        <v/>
      </c>
      <c r="L17" s="137" t="str">
        <f t="shared" si="4"/>
        <v/>
      </c>
      <c r="M17" s="143" t="str">
        <f t="shared" si="5"/>
        <v/>
      </c>
      <c r="N17" s="137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</row>
    <row r="18" spans="1:33" x14ac:dyDescent="0.3">
      <c r="A18" s="173">
        <f>EINGABEN!B18</f>
        <v>1</v>
      </c>
      <c r="B18" s="169">
        <f>EINGABEN!D18</f>
        <v>0</v>
      </c>
      <c r="C18" s="169"/>
      <c r="D18" s="169">
        <f t="shared" si="6"/>
        <v>0</v>
      </c>
      <c r="E18" s="169">
        <f t="shared" si="3"/>
        <v>0</v>
      </c>
      <c r="F18" s="164">
        <f>(C52+C54*D18)</f>
        <v>-87.211871000000002</v>
      </c>
      <c r="G18" s="263">
        <f t="shared" si="0"/>
        <v>0</v>
      </c>
      <c r="H18" s="263">
        <f t="shared" si="1"/>
        <v>0</v>
      </c>
      <c r="I18" s="263">
        <f t="shared" si="1"/>
        <v>0</v>
      </c>
      <c r="J18" s="138" t="str">
        <f>IF(EINGABEN!C18="","",EINGABEN!C18)</f>
        <v/>
      </c>
      <c r="K18" s="142" t="str">
        <f t="shared" si="2"/>
        <v/>
      </c>
      <c r="L18" s="143" t="str">
        <f t="shared" si="4"/>
        <v/>
      </c>
      <c r="M18" s="143" t="str">
        <f t="shared" si="5"/>
        <v/>
      </c>
      <c r="N18" s="137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</row>
    <row r="19" spans="1:33" x14ac:dyDescent="0.3">
      <c r="A19" s="173">
        <f>EINGABEN!B19</f>
        <v>1</v>
      </c>
      <c r="B19" s="169">
        <f>EINGABEN!D19</f>
        <v>0</v>
      </c>
      <c r="C19" s="169"/>
      <c r="D19" s="169">
        <f t="shared" si="6"/>
        <v>0</v>
      </c>
      <c r="E19" s="169">
        <f t="shared" si="3"/>
        <v>0</v>
      </c>
      <c r="F19" s="164">
        <f>(C52+C54*D19)</f>
        <v>-87.211871000000002</v>
      </c>
      <c r="G19" s="263">
        <f t="shared" si="0"/>
        <v>0</v>
      </c>
      <c r="H19" s="263">
        <f t="shared" si="1"/>
        <v>0</v>
      </c>
      <c r="I19" s="263">
        <f t="shared" si="1"/>
        <v>0</v>
      </c>
      <c r="J19" s="138" t="str">
        <f>IF(EINGABEN!C19="","",EINGABEN!C19)</f>
        <v/>
      </c>
      <c r="K19" s="142" t="str">
        <f t="shared" si="2"/>
        <v/>
      </c>
      <c r="L19" s="137" t="str">
        <f t="shared" si="4"/>
        <v/>
      </c>
      <c r="M19" s="143" t="str">
        <f t="shared" si="5"/>
        <v/>
      </c>
      <c r="N19" s="137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</row>
    <row r="20" spans="1:33" x14ac:dyDescent="0.3">
      <c r="A20" s="173">
        <f>EINGABEN!B20</f>
        <v>1</v>
      </c>
      <c r="B20" s="169">
        <f>EINGABEN!D20</f>
        <v>0</v>
      </c>
      <c r="C20" s="169"/>
      <c r="D20" s="169">
        <f t="shared" si="6"/>
        <v>0</v>
      </c>
      <c r="E20" s="169">
        <f t="shared" si="3"/>
        <v>0</v>
      </c>
      <c r="F20" s="164">
        <f>(C52+C54*D20)</f>
        <v>-87.211871000000002</v>
      </c>
      <c r="G20" s="263">
        <f t="shared" si="0"/>
        <v>0</v>
      </c>
      <c r="H20" s="263">
        <f t="shared" si="1"/>
        <v>0</v>
      </c>
      <c r="I20" s="263">
        <f t="shared" si="1"/>
        <v>0</v>
      </c>
      <c r="J20" s="138" t="str">
        <f>IF(EINGABEN!C20="","",EINGABEN!C20)</f>
        <v/>
      </c>
      <c r="K20" s="142" t="str">
        <f t="shared" si="2"/>
        <v/>
      </c>
      <c r="L20" s="137" t="str">
        <f t="shared" si="4"/>
        <v/>
      </c>
      <c r="M20" s="143" t="str">
        <f t="shared" si="5"/>
        <v/>
      </c>
      <c r="N20" s="137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</row>
    <row r="21" spans="1:33" x14ac:dyDescent="0.3">
      <c r="A21" s="173">
        <f>EINGABEN!B21</f>
        <v>1</v>
      </c>
      <c r="B21" s="169">
        <f>EINGABEN!D21</f>
        <v>0</v>
      </c>
      <c r="C21" s="169"/>
      <c r="D21" s="169">
        <f t="shared" si="6"/>
        <v>0</v>
      </c>
      <c r="E21" s="169">
        <f t="shared" si="3"/>
        <v>0</v>
      </c>
      <c r="F21" s="164">
        <f>(C52+C54*D21)</f>
        <v>-87.211871000000002</v>
      </c>
      <c r="G21" s="263">
        <f t="shared" si="0"/>
        <v>0</v>
      </c>
      <c r="H21" s="263">
        <f t="shared" si="1"/>
        <v>0</v>
      </c>
      <c r="I21" s="263">
        <f t="shared" si="1"/>
        <v>0</v>
      </c>
      <c r="J21" s="138" t="str">
        <f>IF(EINGABEN!C21="","",EINGABEN!C21)</f>
        <v/>
      </c>
      <c r="K21" s="142" t="str">
        <f t="shared" si="2"/>
        <v/>
      </c>
      <c r="L21" s="137" t="str">
        <f t="shared" si="4"/>
        <v/>
      </c>
      <c r="M21" s="143" t="str">
        <f t="shared" si="5"/>
        <v/>
      </c>
      <c r="N21" s="137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</row>
    <row r="22" spans="1:33" x14ac:dyDescent="0.3">
      <c r="A22" s="173">
        <f>EINGABEN!B22</f>
        <v>1</v>
      </c>
      <c r="B22" s="169">
        <f>EINGABEN!D22</f>
        <v>0</v>
      </c>
      <c r="C22" s="169"/>
      <c r="D22" s="169">
        <f t="shared" si="6"/>
        <v>0</v>
      </c>
      <c r="E22" s="169">
        <f t="shared" si="3"/>
        <v>0</v>
      </c>
      <c r="F22" s="164">
        <f>(C52+C54*D22)</f>
        <v>-87.211871000000002</v>
      </c>
      <c r="G22" s="263">
        <f t="shared" si="0"/>
        <v>0</v>
      </c>
      <c r="H22" s="263">
        <f t="shared" si="1"/>
        <v>0</v>
      </c>
      <c r="I22" s="263">
        <f t="shared" si="1"/>
        <v>0</v>
      </c>
      <c r="J22" s="138" t="str">
        <f>IF(EINGABEN!C22="","",EINGABEN!C22)</f>
        <v/>
      </c>
      <c r="K22" s="142" t="str">
        <f t="shared" si="2"/>
        <v/>
      </c>
      <c r="L22" s="137" t="str">
        <f t="shared" si="4"/>
        <v/>
      </c>
      <c r="M22" s="143" t="str">
        <f t="shared" si="5"/>
        <v/>
      </c>
      <c r="N22" s="137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</row>
    <row r="23" spans="1:33" x14ac:dyDescent="0.3">
      <c r="A23" s="173">
        <f>EINGABEN!B23</f>
        <v>1</v>
      </c>
      <c r="B23" s="169">
        <f>EINGABEN!D23</f>
        <v>0</v>
      </c>
      <c r="C23" s="169"/>
      <c r="D23" s="169">
        <f t="shared" si="6"/>
        <v>0</v>
      </c>
      <c r="E23" s="169">
        <f t="shared" si="3"/>
        <v>0</v>
      </c>
      <c r="F23" s="164">
        <f>(C52+C54*D23)</f>
        <v>-87.211871000000002</v>
      </c>
      <c r="G23" s="263">
        <f t="shared" si="0"/>
        <v>0</v>
      </c>
      <c r="H23" s="263">
        <f t="shared" si="1"/>
        <v>0</v>
      </c>
      <c r="I23" s="263">
        <f t="shared" si="1"/>
        <v>0</v>
      </c>
      <c r="J23" s="138" t="str">
        <f>IF(EINGABEN!C23="","",EINGABEN!C23)</f>
        <v/>
      </c>
      <c r="K23" s="142" t="str">
        <f t="shared" si="2"/>
        <v/>
      </c>
      <c r="L23" s="137" t="str">
        <f t="shared" si="4"/>
        <v/>
      </c>
      <c r="M23" s="143" t="str">
        <f t="shared" si="5"/>
        <v/>
      </c>
      <c r="N23" s="137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</row>
    <row r="24" spans="1:33" x14ac:dyDescent="0.3">
      <c r="A24" s="173">
        <f>EINGABEN!B24</f>
        <v>1</v>
      </c>
      <c r="B24" s="169">
        <f>EINGABEN!D24</f>
        <v>0</v>
      </c>
      <c r="C24" s="169"/>
      <c r="D24" s="169">
        <f t="shared" si="6"/>
        <v>0</v>
      </c>
      <c r="E24" s="169">
        <f t="shared" si="3"/>
        <v>0</v>
      </c>
      <c r="F24" s="164">
        <f>(C52+C54*D24)</f>
        <v>-87.211871000000002</v>
      </c>
      <c r="G24" s="263">
        <f t="shared" si="0"/>
        <v>0</v>
      </c>
      <c r="H24" s="263">
        <f t="shared" si="1"/>
        <v>0</v>
      </c>
      <c r="I24" s="263">
        <f t="shared" si="1"/>
        <v>0</v>
      </c>
      <c r="J24" s="138" t="str">
        <f>IF(EINGABEN!C24="","",EINGABEN!C24)</f>
        <v/>
      </c>
      <c r="K24" s="142" t="str">
        <f t="shared" si="2"/>
        <v/>
      </c>
      <c r="L24" s="137" t="str">
        <f t="shared" si="4"/>
        <v/>
      </c>
      <c r="M24" s="143" t="str">
        <f t="shared" si="5"/>
        <v/>
      </c>
      <c r="N24" s="137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</row>
    <row r="25" spans="1:33" x14ac:dyDescent="0.3">
      <c r="A25" s="173">
        <f>EINGABEN!B25</f>
        <v>1</v>
      </c>
      <c r="B25" s="169">
        <f>EINGABEN!D25</f>
        <v>0</v>
      </c>
      <c r="C25" s="169"/>
      <c r="D25" s="169">
        <f t="shared" si="6"/>
        <v>0</v>
      </c>
      <c r="E25" s="169">
        <f t="shared" si="3"/>
        <v>0</v>
      </c>
      <c r="F25" s="164">
        <f>(C52+C54*D25)</f>
        <v>-87.211871000000002</v>
      </c>
      <c r="G25" s="263">
        <f t="shared" si="0"/>
        <v>0</v>
      </c>
      <c r="H25" s="263">
        <f t="shared" si="1"/>
        <v>0</v>
      </c>
      <c r="I25" s="263">
        <f t="shared" si="1"/>
        <v>0</v>
      </c>
      <c r="J25" s="138" t="str">
        <f>IF(EINGABEN!C25="","",EINGABEN!C25)</f>
        <v/>
      </c>
      <c r="K25" s="142" t="str">
        <f t="shared" si="2"/>
        <v/>
      </c>
      <c r="L25" s="137" t="str">
        <f t="shared" si="4"/>
        <v/>
      </c>
      <c r="M25" s="143" t="str">
        <f t="shared" si="5"/>
        <v/>
      </c>
      <c r="N25" s="137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</row>
    <row r="26" spans="1:33" x14ac:dyDescent="0.3">
      <c r="A26" s="173">
        <f>EINGABEN!B26</f>
        <v>1</v>
      </c>
      <c r="B26" s="169">
        <f>EINGABEN!D26</f>
        <v>0</v>
      </c>
      <c r="C26" s="169"/>
      <c r="D26" s="169">
        <f t="shared" si="6"/>
        <v>0</v>
      </c>
      <c r="E26" s="169">
        <f t="shared" si="3"/>
        <v>0</v>
      </c>
      <c r="F26" s="164">
        <f>(C52+C54*D26)</f>
        <v>-87.211871000000002</v>
      </c>
      <c r="G26" s="263">
        <f t="shared" si="0"/>
        <v>0</v>
      </c>
      <c r="H26" s="263">
        <f t="shared" si="1"/>
        <v>0</v>
      </c>
      <c r="I26" s="263">
        <f t="shared" si="1"/>
        <v>0</v>
      </c>
      <c r="J26" s="138" t="str">
        <f>IF(EINGABEN!C26="","",EINGABEN!C26)</f>
        <v/>
      </c>
      <c r="K26" s="142" t="str">
        <f t="shared" si="2"/>
        <v/>
      </c>
      <c r="L26" s="137" t="str">
        <f t="shared" si="4"/>
        <v/>
      </c>
      <c r="M26" s="143" t="str">
        <f t="shared" si="5"/>
        <v/>
      </c>
      <c r="N26" s="137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</row>
    <row r="27" spans="1:33" x14ac:dyDescent="0.3">
      <c r="A27" s="173">
        <f>EINGABEN!B27</f>
        <v>1</v>
      </c>
      <c r="B27" s="169">
        <f>EINGABEN!D27</f>
        <v>0</v>
      </c>
      <c r="C27" s="169"/>
      <c r="D27" s="169">
        <f t="shared" si="6"/>
        <v>0</v>
      </c>
      <c r="E27" s="169">
        <f t="shared" si="3"/>
        <v>0</v>
      </c>
      <c r="F27" s="164">
        <f>(C52+C54*D27)</f>
        <v>-87.211871000000002</v>
      </c>
      <c r="G27" s="263">
        <f t="shared" si="0"/>
        <v>0</v>
      </c>
      <c r="H27" s="263">
        <f t="shared" si="1"/>
        <v>0</v>
      </c>
      <c r="I27" s="263">
        <f t="shared" si="1"/>
        <v>0</v>
      </c>
      <c r="J27" s="138" t="str">
        <f>IF(EINGABEN!C27="","",EINGABEN!C27)</f>
        <v/>
      </c>
      <c r="K27" s="142" t="str">
        <f t="shared" si="2"/>
        <v/>
      </c>
      <c r="L27" s="137" t="str">
        <f t="shared" si="4"/>
        <v/>
      </c>
      <c r="M27" s="143" t="str">
        <f t="shared" si="5"/>
        <v/>
      </c>
      <c r="N27" s="137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</row>
    <row r="28" spans="1:33" x14ac:dyDescent="0.3">
      <c r="A28" s="173">
        <f>EINGABEN!B28</f>
        <v>1</v>
      </c>
      <c r="B28" s="169">
        <f>EINGABEN!D28</f>
        <v>0</v>
      </c>
      <c r="C28" s="169"/>
      <c r="D28" s="169">
        <f t="shared" si="6"/>
        <v>0</v>
      </c>
      <c r="E28" s="169">
        <f t="shared" si="3"/>
        <v>0</v>
      </c>
      <c r="F28" s="164">
        <f>(C52+C54*D28)</f>
        <v>-87.211871000000002</v>
      </c>
      <c r="G28" s="263">
        <f t="shared" si="0"/>
        <v>0</v>
      </c>
      <c r="H28" s="263">
        <f t="shared" si="1"/>
        <v>0</v>
      </c>
      <c r="I28" s="263">
        <f t="shared" si="1"/>
        <v>0</v>
      </c>
      <c r="J28" s="138" t="str">
        <f>IF(EINGABEN!C28="","",EINGABEN!C28)</f>
        <v/>
      </c>
      <c r="K28" s="151" t="str">
        <f t="shared" si="2"/>
        <v/>
      </c>
      <c r="L28" s="138" t="str">
        <f t="shared" si="4"/>
        <v/>
      </c>
      <c r="M28" s="218" t="str">
        <f t="shared" si="5"/>
        <v/>
      </c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</row>
    <row r="29" spans="1:33" x14ac:dyDescent="0.3">
      <c r="A29" s="173">
        <f>EINGABEN!B29</f>
        <v>1</v>
      </c>
      <c r="B29" s="169">
        <f>EINGABEN!D29</f>
        <v>0</v>
      </c>
      <c r="C29" s="169"/>
      <c r="D29" s="169">
        <f t="shared" si="6"/>
        <v>0</v>
      </c>
      <c r="E29" s="169">
        <f t="shared" si="3"/>
        <v>0</v>
      </c>
      <c r="F29" s="164">
        <f>(C52+C54*D29)</f>
        <v>-87.211871000000002</v>
      </c>
      <c r="G29" s="263">
        <f t="shared" si="0"/>
        <v>0</v>
      </c>
      <c r="H29" s="263">
        <f t="shared" si="1"/>
        <v>0</v>
      </c>
      <c r="I29" s="263">
        <f t="shared" si="1"/>
        <v>0</v>
      </c>
      <c r="J29" s="138" t="str">
        <f>IF(EINGABEN!C29="","",EINGABEN!C29)</f>
        <v/>
      </c>
      <c r="K29" s="151" t="str">
        <f t="shared" si="2"/>
        <v/>
      </c>
      <c r="L29" s="138" t="str">
        <f t="shared" si="4"/>
        <v/>
      </c>
      <c r="M29" s="218" t="str">
        <f t="shared" si="5"/>
        <v/>
      </c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</row>
    <row r="30" spans="1:33" x14ac:dyDescent="0.3">
      <c r="A30" s="173">
        <f>EINGABEN!B30</f>
        <v>1</v>
      </c>
      <c r="B30" s="169">
        <f>EINGABEN!D30</f>
        <v>0</v>
      </c>
      <c r="C30" s="169"/>
      <c r="D30" s="169">
        <f t="shared" si="6"/>
        <v>0</v>
      </c>
      <c r="E30" s="169">
        <f t="shared" si="3"/>
        <v>0</v>
      </c>
      <c r="F30" s="164">
        <f>(C52+C54*D30)</f>
        <v>-87.211871000000002</v>
      </c>
      <c r="G30" s="263">
        <f t="shared" si="0"/>
        <v>0</v>
      </c>
      <c r="H30" s="263">
        <f t="shared" si="1"/>
        <v>0</v>
      </c>
      <c r="I30" s="263">
        <f t="shared" si="1"/>
        <v>0</v>
      </c>
      <c r="J30" s="138" t="str">
        <f>IF(EINGABEN!C30="","",EINGABEN!C30)</f>
        <v/>
      </c>
      <c r="K30" s="151" t="str">
        <f t="shared" si="2"/>
        <v/>
      </c>
      <c r="L30" s="138" t="str">
        <f t="shared" si="4"/>
        <v/>
      </c>
      <c r="M30" s="218" t="str">
        <f t="shared" si="5"/>
        <v/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</row>
    <row r="31" spans="1:33" x14ac:dyDescent="0.3">
      <c r="A31" s="173">
        <f>EINGABEN!B31</f>
        <v>1</v>
      </c>
      <c r="B31" s="169">
        <f>EINGABEN!D31</f>
        <v>0</v>
      </c>
      <c r="C31" s="169"/>
      <c r="D31" s="169">
        <f t="shared" si="6"/>
        <v>0</v>
      </c>
      <c r="E31" s="169">
        <f t="shared" si="3"/>
        <v>0</v>
      </c>
      <c r="F31" s="164">
        <f>(C52+C54*D31)</f>
        <v>-87.211871000000002</v>
      </c>
      <c r="G31" s="263">
        <f t="shared" si="0"/>
        <v>0</v>
      </c>
      <c r="H31" s="263">
        <f t="shared" si="1"/>
        <v>0</v>
      </c>
      <c r="I31" s="263">
        <f t="shared" si="1"/>
        <v>0</v>
      </c>
      <c r="J31" s="138" t="str">
        <f>IF(EINGABEN!C31="","",EINGABEN!C31)</f>
        <v/>
      </c>
      <c r="K31" s="151" t="str">
        <f t="shared" si="2"/>
        <v/>
      </c>
      <c r="L31" s="138" t="str">
        <f t="shared" si="4"/>
        <v/>
      </c>
      <c r="M31" s="218" t="str">
        <f t="shared" si="5"/>
        <v/>
      </c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</row>
    <row r="32" spans="1:33" x14ac:dyDescent="0.3">
      <c r="A32" s="173">
        <f>EINGABEN!B32</f>
        <v>1</v>
      </c>
      <c r="B32" s="169">
        <f>EINGABEN!D32</f>
        <v>0</v>
      </c>
      <c r="C32" s="169"/>
      <c r="D32" s="169">
        <f t="shared" si="6"/>
        <v>0</v>
      </c>
      <c r="E32" s="169">
        <f t="shared" si="3"/>
        <v>0</v>
      </c>
      <c r="F32" s="164">
        <f>(C52+C54*D32)</f>
        <v>-87.211871000000002</v>
      </c>
      <c r="G32" s="263">
        <f t="shared" si="0"/>
        <v>0</v>
      </c>
      <c r="H32" s="263">
        <f t="shared" si="1"/>
        <v>0</v>
      </c>
      <c r="I32" s="263">
        <f t="shared" si="1"/>
        <v>0</v>
      </c>
      <c r="J32" s="138" t="str">
        <f>IF(EINGABEN!C32="","",EINGABEN!C32)</f>
        <v/>
      </c>
      <c r="K32" s="151" t="str">
        <f t="shared" si="2"/>
        <v/>
      </c>
      <c r="L32" s="138" t="str">
        <f t="shared" si="4"/>
        <v/>
      </c>
      <c r="M32" s="218" t="str">
        <f t="shared" si="5"/>
        <v/>
      </c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</row>
    <row r="33" spans="1:33" x14ac:dyDescent="0.3">
      <c r="A33" s="173">
        <f>EINGABEN!B33</f>
        <v>1</v>
      </c>
      <c r="B33" s="169">
        <f>EINGABEN!D33</f>
        <v>0</v>
      </c>
      <c r="C33" s="169"/>
      <c r="D33" s="169">
        <f t="shared" si="6"/>
        <v>0</v>
      </c>
      <c r="E33" s="169">
        <f t="shared" si="3"/>
        <v>0</v>
      </c>
      <c r="F33" s="164">
        <f>(C52+C54*D33)</f>
        <v>-87.211871000000002</v>
      </c>
      <c r="G33" s="263">
        <f t="shared" si="0"/>
        <v>0</v>
      </c>
      <c r="H33" s="263">
        <f t="shared" si="1"/>
        <v>0</v>
      </c>
      <c r="I33" s="263">
        <f t="shared" si="1"/>
        <v>0</v>
      </c>
      <c r="J33" s="138" t="str">
        <f>IF(EINGABEN!C33="","",EINGABEN!C33)</f>
        <v/>
      </c>
      <c r="K33" s="151" t="str">
        <f t="shared" si="2"/>
        <v/>
      </c>
      <c r="L33" s="138" t="str">
        <f t="shared" si="4"/>
        <v/>
      </c>
      <c r="M33" s="218" t="str">
        <f t="shared" si="5"/>
        <v/>
      </c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</row>
    <row r="34" spans="1:33" x14ac:dyDescent="0.3">
      <c r="A34" s="173">
        <f>EINGABEN!B34</f>
        <v>1</v>
      </c>
      <c r="B34" s="169">
        <f>EINGABEN!D34</f>
        <v>0</v>
      </c>
      <c r="C34" s="169"/>
      <c r="D34" s="169">
        <f t="shared" si="6"/>
        <v>0</v>
      </c>
      <c r="E34" s="169">
        <f t="shared" si="3"/>
        <v>0</v>
      </c>
      <c r="F34" s="164">
        <f>(C52+C54*D34)</f>
        <v>-87.211871000000002</v>
      </c>
      <c r="G34" s="263">
        <f t="shared" si="0"/>
        <v>0</v>
      </c>
      <c r="H34" s="263">
        <f t="shared" si="1"/>
        <v>0</v>
      </c>
      <c r="I34" s="263">
        <f t="shared" si="1"/>
        <v>0</v>
      </c>
      <c r="J34" s="138" t="str">
        <f>IF(EINGABEN!C34="","",EINGABEN!C34)</f>
        <v/>
      </c>
      <c r="K34" s="151" t="str">
        <f t="shared" si="2"/>
        <v/>
      </c>
      <c r="L34" s="138" t="str">
        <f t="shared" si="4"/>
        <v/>
      </c>
      <c r="M34" s="218" t="str">
        <f t="shared" si="5"/>
        <v/>
      </c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</row>
    <row r="35" spans="1:33" x14ac:dyDescent="0.3">
      <c r="A35" s="173">
        <f>EINGABEN!B35</f>
        <v>1</v>
      </c>
      <c r="B35" s="169">
        <f>EINGABEN!D35</f>
        <v>0</v>
      </c>
      <c r="C35" s="169"/>
      <c r="D35" s="169">
        <f t="shared" si="6"/>
        <v>0</v>
      </c>
      <c r="E35" s="169">
        <f t="shared" si="3"/>
        <v>0</v>
      </c>
      <c r="F35" s="164">
        <f>(C52+C54*D35)</f>
        <v>-87.211871000000002</v>
      </c>
      <c r="G35" s="263">
        <f t="shared" si="0"/>
        <v>0</v>
      </c>
      <c r="H35" s="263">
        <f t="shared" si="1"/>
        <v>0</v>
      </c>
      <c r="I35" s="263">
        <f t="shared" si="1"/>
        <v>0</v>
      </c>
      <c r="J35" s="138" t="str">
        <f>IF(EINGABEN!C35="","",EINGABEN!C35)</f>
        <v/>
      </c>
      <c r="K35" s="151" t="str">
        <f t="shared" si="2"/>
        <v/>
      </c>
      <c r="L35" s="138" t="str">
        <f t="shared" si="4"/>
        <v/>
      </c>
      <c r="M35" s="218" t="str">
        <f t="shared" si="5"/>
        <v/>
      </c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</row>
    <row r="36" spans="1:33" x14ac:dyDescent="0.3">
      <c r="A36" s="173">
        <f>EINGABEN!B36</f>
        <v>1</v>
      </c>
      <c r="B36" s="169">
        <f>EINGABEN!D36</f>
        <v>0</v>
      </c>
      <c r="C36" s="169"/>
      <c r="D36" s="169">
        <f t="shared" si="6"/>
        <v>0</v>
      </c>
      <c r="E36" s="169">
        <f t="shared" si="3"/>
        <v>0</v>
      </c>
      <c r="F36" s="164">
        <f>(C52+C54*D36)</f>
        <v>-87.211871000000002</v>
      </c>
      <c r="G36" s="263">
        <f t="shared" si="0"/>
        <v>0</v>
      </c>
      <c r="H36" s="263">
        <f t="shared" si="1"/>
        <v>0</v>
      </c>
      <c r="I36" s="263">
        <f t="shared" si="1"/>
        <v>0</v>
      </c>
      <c r="J36" s="138" t="str">
        <f>IF(EINGABEN!C36="","",EINGABEN!C36)</f>
        <v/>
      </c>
      <c r="K36" s="151" t="str">
        <f t="shared" si="2"/>
        <v/>
      </c>
      <c r="L36" s="138" t="str">
        <f t="shared" si="4"/>
        <v/>
      </c>
      <c r="M36" s="218" t="str">
        <f t="shared" si="5"/>
        <v/>
      </c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</row>
    <row r="37" spans="1:33" x14ac:dyDescent="0.3">
      <c r="A37" s="173">
        <f>EINGABEN!B37</f>
        <v>1</v>
      </c>
      <c r="B37" s="169">
        <f>EINGABEN!D37</f>
        <v>0</v>
      </c>
      <c r="C37" s="169"/>
      <c r="D37" s="169">
        <f t="shared" si="6"/>
        <v>0</v>
      </c>
      <c r="E37" s="169">
        <f t="shared" si="3"/>
        <v>0</v>
      </c>
      <c r="F37" s="164">
        <f>(C52+C54*D37)</f>
        <v>-87.211871000000002</v>
      </c>
      <c r="G37" s="263">
        <f t="shared" si="0"/>
        <v>0</v>
      </c>
      <c r="H37" s="263">
        <f t="shared" si="1"/>
        <v>0</v>
      </c>
      <c r="I37" s="263">
        <f t="shared" si="1"/>
        <v>0</v>
      </c>
      <c r="J37" s="138" t="str">
        <f>IF(EINGABEN!C37="","",EINGABEN!C37)</f>
        <v/>
      </c>
      <c r="K37" s="151" t="str">
        <f t="shared" si="2"/>
        <v/>
      </c>
      <c r="L37" s="138" t="str">
        <f t="shared" si="4"/>
        <v/>
      </c>
      <c r="M37" s="218" t="str">
        <f t="shared" si="5"/>
        <v/>
      </c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</row>
    <row r="38" spans="1:33" x14ac:dyDescent="0.3">
      <c r="A38" s="173">
        <f>EINGABEN!B38</f>
        <v>1</v>
      </c>
      <c r="B38" s="169">
        <f>EINGABEN!D38</f>
        <v>0</v>
      </c>
      <c r="C38" s="169"/>
      <c r="D38" s="169">
        <f t="shared" si="6"/>
        <v>0</v>
      </c>
      <c r="E38" s="169">
        <f t="shared" si="3"/>
        <v>0</v>
      </c>
      <c r="F38" s="164">
        <f>(C52+C54*D38)</f>
        <v>-87.211871000000002</v>
      </c>
      <c r="G38" s="263">
        <f t="shared" si="0"/>
        <v>0</v>
      </c>
      <c r="H38" s="263">
        <f t="shared" si="1"/>
        <v>0</v>
      </c>
      <c r="I38" s="263">
        <f t="shared" si="1"/>
        <v>0</v>
      </c>
      <c r="J38" s="138" t="str">
        <f>IF(EINGABEN!C38="","",EINGABEN!C38)</f>
        <v/>
      </c>
      <c r="K38" s="151" t="str">
        <f t="shared" si="2"/>
        <v/>
      </c>
      <c r="L38" s="138" t="str">
        <f t="shared" si="4"/>
        <v/>
      </c>
      <c r="M38" s="218" t="str">
        <f t="shared" si="5"/>
        <v/>
      </c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</row>
    <row r="39" spans="1:33" x14ac:dyDescent="0.3">
      <c r="A39" s="173">
        <f>EINGABEN!B39</f>
        <v>1</v>
      </c>
      <c r="B39" s="169">
        <f>EINGABEN!D39</f>
        <v>0</v>
      </c>
      <c r="C39" s="169"/>
      <c r="D39" s="169">
        <f t="shared" si="6"/>
        <v>0</v>
      </c>
      <c r="E39" s="169">
        <f t="shared" si="3"/>
        <v>0</v>
      </c>
      <c r="F39" s="164">
        <f>(C52+C54*D39)</f>
        <v>-87.211871000000002</v>
      </c>
      <c r="G39" s="263">
        <f t="shared" si="0"/>
        <v>0</v>
      </c>
      <c r="H39" s="263">
        <f t="shared" si="1"/>
        <v>0</v>
      </c>
      <c r="I39" s="263">
        <f t="shared" si="1"/>
        <v>0</v>
      </c>
      <c r="J39" s="138" t="str">
        <f>IF(EINGABEN!C39="","",EINGABEN!C39)</f>
        <v/>
      </c>
      <c r="K39" s="151" t="str">
        <f t="shared" si="2"/>
        <v/>
      </c>
      <c r="L39" s="138" t="str">
        <f t="shared" si="4"/>
        <v/>
      </c>
      <c r="M39" s="218" t="str">
        <f t="shared" si="5"/>
        <v/>
      </c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</row>
    <row r="40" spans="1:33" x14ac:dyDescent="0.3">
      <c r="A40" s="173">
        <f>EINGABEN!B40</f>
        <v>1</v>
      </c>
      <c r="B40" s="169">
        <f>EINGABEN!D40</f>
        <v>0</v>
      </c>
      <c r="C40" s="169"/>
      <c r="D40" s="169">
        <f t="shared" si="6"/>
        <v>0</v>
      </c>
      <c r="E40" s="169">
        <f t="shared" si="3"/>
        <v>0</v>
      </c>
      <c r="F40" s="164">
        <f>(C52+C54*D40)</f>
        <v>-87.211871000000002</v>
      </c>
      <c r="G40" s="263">
        <f t="shared" si="0"/>
        <v>0</v>
      </c>
      <c r="H40" s="263">
        <f t="shared" si="1"/>
        <v>0</v>
      </c>
      <c r="I40" s="263">
        <f t="shared" si="1"/>
        <v>0</v>
      </c>
      <c r="J40" s="138" t="str">
        <f>IF(EINGABEN!C40="","",EINGABEN!C40)</f>
        <v/>
      </c>
      <c r="K40" s="151" t="str">
        <f t="shared" si="2"/>
        <v/>
      </c>
      <c r="L40" s="138" t="str">
        <f t="shared" si="4"/>
        <v/>
      </c>
      <c r="M40" s="218" t="str">
        <f t="shared" si="5"/>
        <v/>
      </c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</row>
    <row r="41" spans="1:33" x14ac:dyDescent="0.3">
      <c r="A41" s="173">
        <f>EINGABEN!B41</f>
        <v>1</v>
      </c>
      <c r="B41" s="169">
        <f>EINGABEN!D41</f>
        <v>0</v>
      </c>
      <c r="C41" s="169"/>
      <c r="D41" s="169">
        <f t="shared" si="6"/>
        <v>0</v>
      </c>
      <c r="E41" s="169">
        <f t="shared" si="3"/>
        <v>0</v>
      </c>
      <c r="F41" s="164">
        <f>(C52+C54*D41)</f>
        <v>-87.211871000000002</v>
      </c>
      <c r="G41" s="263">
        <f t="shared" si="0"/>
        <v>0</v>
      </c>
      <c r="H41" s="263">
        <f t="shared" si="1"/>
        <v>0</v>
      </c>
      <c r="I41" s="263">
        <f t="shared" si="1"/>
        <v>0</v>
      </c>
      <c r="J41" s="138" t="str">
        <f>IF(EINGABEN!C41="","",EINGABEN!C41)</f>
        <v/>
      </c>
      <c r="K41" s="151" t="str">
        <f t="shared" si="2"/>
        <v/>
      </c>
      <c r="L41" s="138" t="str">
        <f t="shared" si="4"/>
        <v/>
      </c>
      <c r="M41" s="218" t="str">
        <f t="shared" si="5"/>
        <v/>
      </c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</row>
    <row r="42" spans="1:33" x14ac:dyDescent="0.3">
      <c r="A42" s="173">
        <f>EINGABEN!B42</f>
        <v>1</v>
      </c>
      <c r="B42" s="169">
        <f>EINGABEN!D42</f>
        <v>0</v>
      </c>
      <c r="C42" s="169"/>
      <c r="D42" s="169">
        <f t="shared" si="6"/>
        <v>0</v>
      </c>
      <c r="E42" s="169">
        <f t="shared" si="3"/>
        <v>0</v>
      </c>
      <c r="F42" s="164">
        <f>(C52+C54*D42)</f>
        <v>-87.211871000000002</v>
      </c>
      <c r="G42" s="263">
        <f t="shared" si="0"/>
        <v>0</v>
      </c>
      <c r="H42" s="263">
        <f t="shared" si="1"/>
        <v>0</v>
      </c>
      <c r="I42" s="263">
        <f t="shared" si="1"/>
        <v>0</v>
      </c>
      <c r="J42" s="138" t="str">
        <f>IF(EINGABEN!C42="","",EINGABEN!C42)</f>
        <v/>
      </c>
      <c r="K42" s="151" t="str">
        <f t="shared" si="2"/>
        <v/>
      </c>
      <c r="L42" s="138" t="str">
        <f t="shared" si="4"/>
        <v/>
      </c>
      <c r="M42" s="218" t="str">
        <f t="shared" si="5"/>
        <v/>
      </c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</row>
    <row r="43" spans="1:33" x14ac:dyDescent="0.3">
      <c r="A43" s="173">
        <f>EINGABEN!B43</f>
        <v>1</v>
      </c>
      <c r="B43" s="169">
        <f>EINGABEN!D43</f>
        <v>0</v>
      </c>
      <c r="C43" s="169"/>
      <c r="D43" s="169">
        <f t="shared" si="6"/>
        <v>0</v>
      </c>
      <c r="E43" s="169">
        <f t="shared" si="3"/>
        <v>0</v>
      </c>
      <c r="F43" s="164">
        <f>(C52+C54*D43)</f>
        <v>-87.211871000000002</v>
      </c>
      <c r="G43" s="263">
        <f t="shared" si="0"/>
        <v>0</v>
      </c>
      <c r="H43" s="263">
        <f t="shared" si="1"/>
        <v>0</v>
      </c>
      <c r="I43" s="263">
        <f t="shared" si="1"/>
        <v>0</v>
      </c>
      <c r="J43" s="138" t="str">
        <f>IF(EINGABEN!C43="","",EINGABEN!C43)</f>
        <v/>
      </c>
      <c r="K43" s="151" t="str">
        <f t="shared" si="2"/>
        <v/>
      </c>
      <c r="L43" s="138" t="str">
        <f t="shared" si="4"/>
        <v/>
      </c>
      <c r="M43" s="218" t="str">
        <f t="shared" si="5"/>
        <v/>
      </c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</row>
    <row r="44" spans="1:33" x14ac:dyDescent="0.3">
      <c r="A44" s="173">
        <f>EINGABEN!B44</f>
        <v>1</v>
      </c>
      <c r="B44" s="169">
        <f>EINGABEN!D44</f>
        <v>0</v>
      </c>
      <c r="C44" s="169"/>
      <c r="D44" s="169">
        <f t="shared" si="6"/>
        <v>0</v>
      </c>
      <c r="E44" s="169">
        <f t="shared" si="3"/>
        <v>0</v>
      </c>
      <c r="F44" s="164">
        <f>(C52+C54*D44)</f>
        <v>-87.211871000000002</v>
      </c>
      <c r="G44" s="263">
        <f t="shared" si="0"/>
        <v>0</v>
      </c>
      <c r="H44" s="263">
        <f t="shared" si="1"/>
        <v>0</v>
      </c>
      <c r="I44" s="263">
        <f t="shared" si="1"/>
        <v>0</v>
      </c>
      <c r="J44" s="138" t="str">
        <f>IF(EINGABEN!C44="","",EINGABEN!C44)</f>
        <v/>
      </c>
      <c r="K44" s="151" t="str">
        <f t="shared" si="2"/>
        <v/>
      </c>
      <c r="L44" s="138" t="str">
        <f t="shared" si="4"/>
        <v/>
      </c>
      <c r="M44" s="218" t="str">
        <f t="shared" si="5"/>
        <v/>
      </c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</row>
    <row r="45" spans="1:33" ht="15" thickBot="1" x14ac:dyDescent="0.35">
      <c r="A45" s="192">
        <f>EINGABEN!B45</f>
        <v>1</v>
      </c>
      <c r="B45" s="183">
        <f>EINGABEN!D45</f>
        <v>0</v>
      </c>
      <c r="C45" s="183"/>
      <c r="D45" s="183">
        <f t="shared" si="6"/>
        <v>0</v>
      </c>
      <c r="E45" s="183">
        <f t="shared" si="3"/>
        <v>0</v>
      </c>
      <c r="F45" s="193">
        <f>(C52+C54*D45)</f>
        <v>-87.211871000000002</v>
      </c>
      <c r="G45" s="263">
        <f t="shared" si="0"/>
        <v>0</v>
      </c>
      <c r="H45" s="263">
        <f t="shared" si="1"/>
        <v>0</v>
      </c>
      <c r="I45" s="263">
        <f t="shared" si="1"/>
        <v>0</v>
      </c>
      <c r="J45" s="138" t="str">
        <f>IF(EINGABEN!C45="","",EINGABEN!C45)</f>
        <v/>
      </c>
      <c r="K45" s="138"/>
      <c r="L45" s="138" t="str">
        <f t="shared" si="4"/>
        <v/>
      </c>
      <c r="M45" s="218" t="str">
        <f t="shared" si="5"/>
        <v/>
      </c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</row>
    <row r="46" spans="1:33" ht="15" thickTop="1" x14ac:dyDescent="0.3">
      <c r="A46" s="152" t="s">
        <v>44</v>
      </c>
      <c r="B46" s="153"/>
      <c r="C46" s="153"/>
      <c r="D46" s="153"/>
      <c r="E46" s="153"/>
      <c r="F46" s="148"/>
      <c r="G46" s="151"/>
      <c r="H46" s="151"/>
      <c r="I46" s="151"/>
      <c r="J46" s="138"/>
      <c r="K46" s="151"/>
      <c r="L46" s="154" t="s">
        <v>114</v>
      </c>
      <c r="M46" s="219">
        <f>_xlfn.STDEV.S((M6:M45))</f>
        <v>18.593523403370437</v>
      </c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</row>
    <row r="47" spans="1:33" x14ac:dyDescent="0.3">
      <c r="A47" s="156" t="s">
        <v>40</v>
      </c>
      <c r="B47" s="157" t="s">
        <v>45</v>
      </c>
      <c r="C47" s="157"/>
      <c r="D47" s="157"/>
      <c r="E47" s="157"/>
      <c r="F47" s="150"/>
      <c r="G47" s="151"/>
      <c r="H47" s="151"/>
      <c r="I47" s="151"/>
      <c r="J47" s="138"/>
      <c r="K47" s="151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</row>
    <row r="48" spans="1:33" x14ac:dyDescent="0.3">
      <c r="A48" s="156" t="s">
        <v>41</v>
      </c>
      <c r="B48" s="281" t="s">
        <v>102</v>
      </c>
      <c r="C48" s="281"/>
      <c r="D48" s="281"/>
      <c r="E48" s="281"/>
      <c r="F48" s="150"/>
      <c r="G48" s="151"/>
      <c r="H48" s="151"/>
      <c r="I48" s="151"/>
      <c r="J48" s="138"/>
      <c r="K48" s="154" t="s">
        <v>115</v>
      </c>
      <c r="L48" s="219">
        <f>AVERAGE(L6:L45)</f>
        <v>82.2751961074039</v>
      </c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</row>
    <row r="49" spans="1:33" ht="15" thickBot="1" x14ac:dyDescent="0.35">
      <c r="A49" s="158" t="s">
        <v>39</v>
      </c>
      <c r="B49" s="159"/>
      <c r="C49" s="159"/>
      <c r="D49" s="159"/>
      <c r="E49" s="159"/>
      <c r="F49" s="160"/>
      <c r="G49" s="151"/>
      <c r="H49" s="151"/>
      <c r="I49" s="151"/>
      <c r="J49" s="138"/>
      <c r="K49" s="151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</row>
    <row r="50" spans="1:33" ht="15" thickTop="1" x14ac:dyDescent="0.3">
      <c r="A50" s="152"/>
      <c r="B50" s="153"/>
      <c r="C50" s="153"/>
      <c r="D50" s="153"/>
      <c r="E50" s="153"/>
      <c r="F50" s="148"/>
      <c r="G50" s="151"/>
      <c r="H50" s="151"/>
      <c r="I50" s="151"/>
      <c r="J50" s="138"/>
      <c r="K50" s="151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</row>
    <row r="51" spans="1:33" x14ac:dyDescent="0.3">
      <c r="A51" s="174"/>
      <c r="B51" s="61"/>
      <c r="C51" s="61"/>
      <c r="D51" s="61"/>
      <c r="E51" s="61"/>
      <c r="F51" s="176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</row>
    <row r="52" spans="1:33" x14ac:dyDescent="0.3">
      <c r="A52" s="62" t="s">
        <v>11</v>
      </c>
      <c r="B52" s="65"/>
      <c r="C52" s="194">
        <f>IF(MIN(EINGABEN!C6:'EINGABEN'!C45)&lt;1,"keine Lösung",IF(D59=0,0,ROUND(((E4-C54*D4)/C4),6)))</f>
        <v>-87.211871000000002</v>
      </c>
      <c r="D52" s="61"/>
      <c r="E52" s="61"/>
      <c r="F52" s="176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</row>
    <row r="53" spans="1:33" x14ac:dyDescent="0.3">
      <c r="A53" s="62"/>
      <c r="B53" s="65"/>
      <c r="C53" s="65"/>
      <c r="D53" s="61"/>
      <c r="E53" s="61"/>
      <c r="F53" s="176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</row>
    <row r="54" spans="1:33" x14ac:dyDescent="0.3">
      <c r="A54" s="62" t="s">
        <v>12</v>
      </c>
      <c r="B54" s="65"/>
      <c r="C54" s="194">
        <f>IF(MIN(EINGABEN!C6:'EINGABEN'!C45)&lt;1,"keine Lösung",IF(D59=0,0,ROUND(((C4*G4-D4*E4)/(C4*H4-D4^2)),6)))</f>
        <v>92.252420000000001</v>
      </c>
      <c r="D54" s="61"/>
      <c r="E54" s="61"/>
      <c r="F54" s="176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</row>
    <row r="55" spans="1:33" x14ac:dyDescent="0.3">
      <c r="A55" s="62"/>
      <c r="B55" s="65"/>
      <c r="C55" s="65"/>
      <c r="D55" s="61"/>
      <c r="E55" s="61"/>
      <c r="F55" s="176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</row>
    <row r="56" spans="1:33" x14ac:dyDescent="0.3">
      <c r="A56" s="62" t="s">
        <v>13</v>
      </c>
      <c r="B56" s="65"/>
      <c r="C56" s="194">
        <f>IF(MIN(EINGABEN!C6:'EINGABEN'!C45)&lt;1,"keine Lösung",IF(D59=0,0,IF(D58/D59&gt;1,1,ROUND(ABS(D58/D59),6))))</f>
        <v>0.87385900000000005</v>
      </c>
      <c r="D56" s="61"/>
      <c r="E56" s="61"/>
      <c r="F56" s="176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</row>
    <row r="57" spans="1:33" ht="15" thickBot="1" x14ac:dyDescent="0.35">
      <c r="A57" s="174"/>
      <c r="B57" s="61"/>
      <c r="C57" s="61"/>
      <c r="D57" s="61"/>
      <c r="E57" s="61"/>
      <c r="F57" s="195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</row>
    <row r="58" spans="1:33" ht="15" thickTop="1" x14ac:dyDescent="0.3">
      <c r="A58" s="196" t="s">
        <v>14</v>
      </c>
      <c r="B58" s="197"/>
      <c r="C58" s="198" t="s">
        <v>19</v>
      </c>
      <c r="D58" s="198">
        <f>(C4*G4-(D4*E4))</f>
        <v>4908.0008155451815</v>
      </c>
      <c r="E58" s="199" t="s">
        <v>70</v>
      </c>
      <c r="F58" s="176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</row>
    <row r="59" spans="1:33" x14ac:dyDescent="0.3">
      <c r="A59" s="174"/>
      <c r="B59" s="61"/>
      <c r="C59" s="200" t="s">
        <v>20</v>
      </c>
      <c r="D59" s="200">
        <f>((C4*H4-(D4)^2)*(C4*I4-(E4)^2))^0.5</f>
        <v>5616.4650354705154</v>
      </c>
      <c r="E59" s="201" t="s">
        <v>70</v>
      </c>
      <c r="F59" s="176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</row>
    <row r="60" spans="1:33" x14ac:dyDescent="0.3">
      <c r="A60" s="174"/>
      <c r="C60" s="276" t="s">
        <v>109</v>
      </c>
      <c r="D60" s="277"/>
      <c r="E60" s="175">
        <f>IF(EINGABEN!D46&lt;10,"Anzahl zu klein",ROUND((E61*(1+E64/100)),2))</f>
        <v>246.11</v>
      </c>
      <c r="F60" s="176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</row>
    <row r="61" spans="1:33" x14ac:dyDescent="0.3">
      <c r="A61" s="30" t="s">
        <v>15</v>
      </c>
      <c r="B61" s="131">
        <v>16</v>
      </c>
      <c r="C61" s="65" t="s">
        <v>16</v>
      </c>
      <c r="D61" s="65" t="s">
        <v>71</v>
      </c>
      <c r="E61" s="179">
        <f>IF(MIN(EINGABEN!C6:'EINGABEN'!C45)&lt;1,"keine Lösung",IF(C56=0,0,ROUND((C52+C54*(LN(B61+0.00001))),2)))</f>
        <v>168.57</v>
      </c>
      <c r="F61" s="176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</row>
    <row r="62" spans="1:33" x14ac:dyDescent="0.3">
      <c r="A62" s="202" t="s">
        <v>62</v>
      </c>
      <c r="B62" s="50" t="s">
        <v>123</v>
      </c>
      <c r="C62" s="276" t="s">
        <v>110</v>
      </c>
      <c r="D62" s="277"/>
      <c r="E62" s="181">
        <f>IF(EINGABEN!D46&lt;10,"Anzahl zu klein",ROUND((E61*(1-E64/100)),2))</f>
        <v>91.03</v>
      </c>
      <c r="F62" s="176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</row>
    <row r="63" spans="1:33" x14ac:dyDescent="0.3">
      <c r="A63" s="30" t="s">
        <v>17</v>
      </c>
      <c r="B63" s="186">
        <v>168.57</v>
      </c>
      <c r="C63" s="65" t="s">
        <v>16</v>
      </c>
      <c r="D63" s="65" t="s">
        <v>69</v>
      </c>
      <c r="E63" s="179">
        <f>IF(MIN(EINGABEN!C6:'EINGABEN'!C45)&lt;1,"keine Lösung",IF(C56=0,0,ROUND((2.71828183^(((B63-C52)/C54))),2)))</f>
        <v>16</v>
      </c>
      <c r="F63" s="176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</row>
    <row r="64" spans="1:33" ht="15" thickBot="1" x14ac:dyDescent="0.35">
      <c r="A64" s="203" t="s">
        <v>64</v>
      </c>
      <c r="B64" s="204" t="s">
        <v>63</v>
      </c>
      <c r="C64" s="278" t="s">
        <v>117</v>
      </c>
      <c r="D64" s="278"/>
      <c r="E64" s="184">
        <f>IF(EINGABEN!D46&lt;10,"Anzahl zu klein",ROUND((((2.868009*((LN((EINGABEN!D46)^0.5)))^-2.421118)*M46)/L48)*100,0))</f>
        <v>46</v>
      </c>
      <c r="F64" s="195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</row>
    <row r="65" spans="2:33" ht="15" thickTop="1" x14ac:dyDescent="0.3"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</row>
    <row r="66" spans="2:33" x14ac:dyDescent="0.3"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</row>
    <row r="67" spans="2:33" x14ac:dyDescent="0.3"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</row>
    <row r="68" spans="2:33" x14ac:dyDescent="0.3">
      <c r="B68" s="111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</row>
    <row r="69" spans="2:33" x14ac:dyDescent="0.3"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</row>
    <row r="70" spans="2:33" x14ac:dyDescent="0.3"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</row>
    <row r="71" spans="2:33" x14ac:dyDescent="0.3"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</row>
    <row r="72" spans="2:33" x14ac:dyDescent="0.3"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</row>
    <row r="73" spans="2:33" x14ac:dyDescent="0.3"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</row>
    <row r="74" spans="2:33" x14ac:dyDescent="0.3"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</row>
    <row r="75" spans="2:33" x14ac:dyDescent="0.3"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</row>
    <row r="76" spans="2:33" x14ac:dyDescent="0.3"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</row>
    <row r="77" spans="2:33" x14ac:dyDescent="0.3"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</row>
    <row r="78" spans="2:33" x14ac:dyDescent="0.3"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</row>
    <row r="79" spans="2:33" x14ac:dyDescent="0.3"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</row>
    <row r="80" spans="2:33" x14ac:dyDescent="0.3"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</row>
    <row r="81" spans="7:33" x14ac:dyDescent="0.3"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</row>
    <row r="82" spans="7:33" x14ac:dyDescent="0.3"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</row>
    <row r="83" spans="7:33" x14ac:dyDescent="0.3"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</row>
    <row r="84" spans="7:33" x14ac:dyDescent="0.3"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</row>
    <row r="85" spans="7:33" x14ac:dyDescent="0.3"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</row>
    <row r="86" spans="7:33" x14ac:dyDescent="0.3"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</row>
    <row r="87" spans="7:33" x14ac:dyDescent="0.3"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</row>
    <row r="88" spans="7:33" x14ac:dyDescent="0.3"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</row>
    <row r="89" spans="7:33" x14ac:dyDescent="0.3"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</row>
    <row r="90" spans="7:33" x14ac:dyDescent="0.3"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</row>
    <row r="91" spans="7:33" x14ac:dyDescent="0.3"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</row>
    <row r="92" spans="7:33" x14ac:dyDescent="0.3"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</row>
    <row r="93" spans="7:33" x14ac:dyDescent="0.3"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</row>
    <row r="94" spans="7:33" x14ac:dyDescent="0.3"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</row>
    <row r="95" spans="7:33" x14ac:dyDescent="0.3"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</row>
    <row r="96" spans="7:33" x14ac:dyDescent="0.3"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</row>
    <row r="97" spans="7:33" x14ac:dyDescent="0.3"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</row>
    <row r="98" spans="7:33" x14ac:dyDescent="0.3"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</row>
    <row r="99" spans="7:33" x14ac:dyDescent="0.3"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</row>
    <row r="100" spans="7:33" x14ac:dyDescent="0.3"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</row>
    <row r="101" spans="7:33" x14ac:dyDescent="0.3"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</row>
    <row r="102" spans="7:33" x14ac:dyDescent="0.3"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</row>
    <row r="103" spans="7:33" x14ac:dyDescent="0.3"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</row>
    <row r="104" spans="7:33" x14ac:dyDescent="0.3"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</row>
    <row r="105" spans="7:33" x14ac:dyDescent="0.3"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</row>
    <row r="106" spans="7:33" x14ac:dyDescent="0.3"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</row>
    <row r="107" spans="7:33" x14ac:dyDescent="0.3"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</row>
    <row r="108" spans="7:33" x14ac:dyDescent="0.3"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</row>
    <row r="109" spans="7:33" x14ac:dyDescent="0.3"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</row>
    <row r="110" spans="7:33" x14ac:dyDescent="0.3"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</row>
    <row r="111" spans="7:33" x14ac:dyDescent="0.3"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</row>
    <row r="112" spans="7:33" x14ac:dyDescent="0.3"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</row>
    <row r="113" spans="7:33" x14ac:dyDescent="0.3"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</row>
    <row r="114" spans="7:33" x14ac:dyDescent="0.3"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</row>
    <row r="115" spans="7:33" x14ac:dyDescent="0.3"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</row>
    <row r="116" spans="7:33" x14ac:dyDescent="0.3"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</row>
    <row r="117" spans="7:33" x14ac:dyDescent="0.3"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</row>
    <row r="118" spans="7:33" x14ac:dyDescent="0.3"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</row>
    <row r="119" spans="7:33" x14ac:dyDescent="0.3"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</row>
    <row r="120" spans="7:33" x14ac:dyDescent="0.3"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</row>
    <row r="121" spans="7:33" x14ac:dyDescent="0.3"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</row>
    <row r="122" spans="7:33" x14ac:dyDescent="0.3"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</row>
    <row r="123" spans="7:33" x14ac:dyDescent="0.3"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</row>
    <row r="124" spans="7:33" x14ac:dyDescent="0.3"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</row>
    <row r="125" spans="7:33" x14ac:dyDescent="0.3"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</row>
    <row r="126" spans="7:33" x14ac:dyDescent="0.3"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</row>
    <row r="127" spans="7:33" x14ac:dyDescent="0.3"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</row>
    <row r="128" spans="7:33" x14ac:dyDescent="0.3"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</row>
    <row r="129" spans="7:33" x14ac:dyDescent="0.3"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</row>
    <row r="130" spans="7:33" x14ac:dyDescent="0.3"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</row>
    <row r="131" spans="7:33" x14ac:dyDescent="0.3"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</row>
    <row r="132" spans="7:33" x14ac:dyDescent="0.3"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</row>
    <row r="133" spans="7:33" x14ac:dyDescent="0.3"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</row>
    <row r="134" spans="7:33" x14ac:dyDescent="0.3"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</row>
    <row r="135" spans="7:33" x14ac:dyDescent="0.3"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</row>
    <row r="136" spans="7:33" x14ac:dyDescent="0.3"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</row>
    <row r="137" spans="7:33" x14ac:dyDescent="0.3"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</row>
    <row r="138" spans="7:33" x14ac:dyDescent="0.3"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</row>
    <row r="139" spans="7:33" x14ac:dyDescent="0.3"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</row>
    <row r="140" spans="7:33" x14ac:dyDescent="0.3"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</row>
    <row r="141" spans="7:33" x14ac:dyDescent="0.3"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</row>
    <row r="142" spans="7:33" x14ac:dyDescent="0.3"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</row>
    <row r="143" spans="7:33" x14ac:dyDescent="0.3"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</row>
    <row r="144" spans="7:33" x14ac:dyDescent="0.3"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</row>
    <row r="145" spans="7:33" x14ac:dyDescent="0.3"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</row>
    <row r="146" spans="7:33" x14ac:dyDescent="0.3"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</row>
    <row r="147" spans="7:33" x14ac:dyDescent="0.3"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</row>
    <row r="148" spans="7:33" x14ac:dyDescent="0.3"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</row>
    <row r="149" spans="7:33" x14ac:dyDescent="0.3"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</row>
    <row r="150" spans="7:33" x14ac:dyDescent="0.3"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</row>
    <row r="151" spans="7:33" x14ac:dyDescent="0.3"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</row>
    <row r="152" spans="7:33" x14ac:dyDescent="0.3"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</row>
    <row r="153" spans="7:33" x14ac:dyDescent="0.3"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</row>
    <row r="154" spans="7:33" x14ac:dyDescent="0.3"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</row>
    <row r="155" spans="7:33" x14ac:dyDescent="0.3"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</row>
    <row r="156" spans="7:33" x14ac:dyDescent="0.3"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</row>
    <row r="157" spans="7:33" x14ac:dyDescent="0.3"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</row>
    <row r="158" spans="7:33" x14ac:dyDescent="0.3"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</row>
    <row r="159" spans="7:33" x14ac:dyDescent="0.3"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</row>
    <row r="160" spans="7:33" x14ac:dyDescent="0.3"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</row>
    <row r="161" spans="7:33" x14ac:dyDescent="0.3"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</row>
    <row r="162" spans="7:33" x14ac:dyDescent="0.3"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</row>
    <row r="163" spans="7:33" x14ac:dyDescent="0.3"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</row>
    <row r="164" spans="7:33" x14ac:dyDescent="0.3"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</row>
    <row r="165" spans="7:33" x14ac:dyDescent="0.3"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</row>
    <row r="166" spans="7:33" x14ac:dyDescent="0.3"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</row>
    <row r="167" spans="7:33" x14ac:dyDescent="0.3"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</row>
    <row r="168" spans="7:33" x14ac:dyDescent="0.3"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</row>
    <row r="169" spans="7:33" x14ac:dyDescent="0.3"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</row>
    <row r="170" spans="7:33" x14ac:dyDescent="0.3"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</row>
    <row r="171" spans="7:33" x14ac:dyDescent="0.3"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</row>
    <row r="172" spans="7:33" x14ac:dyDescent="0.3"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</row>
    <row r="173" spans="7:33" x14ac:dyDescent="0.3"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</row>
    <row r="174" spans="7:33" x14ac:dyDescent="0.3"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</row>
    <row r="175" spans="7:33" x14ac:dyDescent="0.3"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</row>
    <row r="176" spans="7:33" x14ac:dyDescent="0.3"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</row>
    <row r="177" spans="7:33" x14ac:dyDescent="0.3"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</row>
    <row r="178" spans="7:33" x14ac:dyDescent="0.3"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</row>
    <row r="179" spans="7:33" x14ac:dyDescent="0.3"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</row>
    <row r="180" spans="7:33" x14ac:dyDescent="0.3"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</row>
    <row r="181" spans="7:33" x14ac:dyDescent="0.3"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</row>
    <row r="182" spans="7:33" x14ac:dyDescent="0.3"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</row>
    <row r="183" spans="7:33" x14ac:dyDescent="0.3"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</row>
    <row r="184" spans="7:33" x14ac:dyDescent="0.3"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</row>
    <row r="185" spans="7:33" x14ac:dyDescent="0.3"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</row>
    <row r="186" spans="7:33" x14ac:dyDescent="0.3"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</row>
    <row r="187" spans="7:33" x14ac:dyDescent="0.3"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</row>
    <row r="188" spans="7:33" x14ac:dyDescent="0.3"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</row>
    <row r="189" spans="7:33" x14ac:dyDescent="0.3"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</row>
    <row r="190" spans="7:33" x14ac:dyDescent="0.3"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</row>
    <row r="191" spans="7:33" x14ac:dyDescent="0.3"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</row>
    <row r="192" spans="7:33" x14ac:dyDescent="0.3"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</row>
    <row r="193" spans="7:33" x14ac:dyDescent="0.3"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</row>
    <row r="194" spans="7:33" x14ac:dyDescent="0.3"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</row>
    <row r="195" spans="7:33" x14ac:dyDescent="0.3"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</row>
    <row r="196" spans="7:33" x14ac:dyDescent="0.3"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</row>
    <row r="197" spans="7:33" x14ac:dyDescent="0.3"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</row>
    <row r="198" spans="7:33" x14ac:dyDescent="0.3"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</row>
    <row r="199" spans="7:33" x14ac:dyDescent="0.3"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</row>
    <row r="200" spans="7:33" x14ac:dyDescent="0.3"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</row>
    <row r="201" spans="7:33" x14ac:dyDescent="0.3"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</row>
    <row r="202" spans="7:33" x14ac:dyDescent="0.3"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</row>
    <row r="203" spans="7:33" x14ac:dyDescent="0.3"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</row>
    <row r="204" spans="7:33" x14ac:dyDescent="0.3"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</row>
    <row r="205" spans="7:33" x14ac:dyDescent="0.3"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</row>
    <row r="206" spans="7:33" x14ac:dyDescent="0.3"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</row>
    <row r="207" spans="7:33" x14ac:dyDescent="0.3"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</row>
    <row r="208" spans="7:33" x14ac:dyDescent="0.3"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</row>
    <row r="209" spans="7:33" x14ac:dyDescent="0.3"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</row>
    <row r="210" spans="7:33" x14ac:dyDescent="0.3"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</row>
    <row r="211" spans="7:33" x14ac:dyDescent="0.3"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</row>
    <row r="212" spans="7:33" x14ac:dyDescent="0.3"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</row>
    <row r="213" spans="7:33" x14ac:dyDescent="0.3"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</row>
    <row r="214" spans="7:33" x14ac:dyDescent="0.3"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</row>
    <row r="215" spans="7:33" x14ac:dyDescent="0.3"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</row>
    <row r="216" spans="7:33" x14ac:dyDescent="0.3"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</row>
    <row r="217" spans="7:33" x14ac:dyDescent="0.3"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</row>
    <row r="218" spans="7:33" x14ac:dyDescent="0.3"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</row>
    <row r="219" spans="7:33" x14ac:dyDescent="0.3"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</row>
    <row r="220" spans="7:33" x14ac:dyDescent="0.3"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</row>
    <row r="221" spans="7:33" x14ac:dyDescent="0.3"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</row>
    <row r="222" spans="7:33" x14ac:dyDescent="0.3"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</row>
    <row r="223" spans="7:33" x14ac:dyDescent="0.3"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</row>
    <row r="224" spans="7:33" x14ac:dyDescent="0.3"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</row>
    <row r="225" spans="7:33" x14ac:dyDescent="0.3"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</row>
    <row r="226" spans="7:33" x14ac:dyDescent="0.3"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</row>
    <row r="227" spans="7:33" x14ac:dyDescent="0.3"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</row>
    <row r="228" spans="7:33" x14ac:dyDescent="0.3"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</row>
    <row r="229" spans="7:33" x14ac:dyDescent="0.3"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</row>
    <row r="230" spans="7:33" x14ac:dyDescent="0.3"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</row>
    <row r="231" spans="7:33" x14ac:dyDescent="0.3"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</row>
    <row r="232" spans="7:33" x14ac:dyDescent="0.3"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</row>
    <row r="233" spans="7:33" x14ac:dyDescent="0.3"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</row>
    <row r="234" spans="7:33" x14ac:dyDescent="0.3"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</row>
    <row r="235" spans="7:33" x14ac:dyDescent="0.3"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</row>
    <row r="236" spans="7:33" x14ac:dyDescent="0.3"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</row>
    <row r="237" spans="7:33" x14ac:dyDescent="0.3"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</row>
    <row r="238" spans="7:33" x14ac:dyDescent="0.3"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</row>
    <row r="239" spans="7:33" x14ac:dyDescent="0.3"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</row>
    <row r="240" spans="7:33" x14ac:dyDescent="0.3"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</row>
    <row r="241" spans="7:33" x14ac:dyDescent="0.3"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</row>
    <row r="242" spans="7:33" x14ac:dyDescent="0.3"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</row>
    <row r="243" spans="7:33" x14ac:dyDescent="0.3"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</row>
    <row r="244" spans="7:33" x14ac:dyDescent="0.3"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</row>
    <row r="245" spans="7:33" x14ac:dyDescent="0.3"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</row>
    <row r="246" spans="7:33" x14ac:dyDescent="0.3"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</row>
    <row r="247" spans="7:33" x14ac:dyDescent="0.3"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</row>
    <row r="248" spans="7:33" x14ac:dyDescent="0.3"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</row>
    <row r="249" spans="7:33" x14ac:dyDescent="0.3"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</row>
    <row r="250" spans="7:33" x14ac:dyDescent="0.3"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</row>
    <row r="251" spans="7:33" x14ac:dyDescent="0.3"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</row>
    <row r="252" spans="7:33" x14ac:dyDescent="0.3"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</row>
    <row r="253" spans="7:33" x14ac:dyDescent="0.3"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</row>
    <row r="254" spans="7:33" x14ac:dyDescent="0.3"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</row>
    <row r="255" spans="7:33" x14ac:dyDescent="0.3"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</row>
    <row r="256" spans="7:33" x14ac:dyDescent="0.3"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</row>
    <row r="257" spans="7:33" x14ac:dyDescent="0.3"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</row>
    <row r="258" spans="7:33" x14ac:dyDescent="0.3"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</row>
    <row r="259" spans="7:33" x14ac:dyDescent="0.3"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</row>
    <row r="260" spans="7:33" x14ac:dyDescent="0.3"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</row>
    <row r="261" spans="7:33" x14ac:dyDescent="0.3"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</row>
    <row r="262" spans="7:33" x14ac:dyDescent="0.3"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</row>
    <row r="263" spans="7:33" x14ac:dyDescent="0.3"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</row>
    <row r="264" spans="7:33" x14ac:dyDescent="0.3"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</row>
    <row r="265" spans="7:33" x14ac:dyDescent="0.3"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</row>
    <row r="266" spans="7:33" x14ac:dyDescent="0.3"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</row>
    <row r="267" spans="7:33" x14ac:dyDescent="0.3"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</row>
    <row r="268" spans="7:33" x14ac:dyDescent="0.3"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</row>
    <row r="269" spans="7:33" x14ac:dyDescent="0.3"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</row>
    <row r="270" spans="7:33" x14ac:dyDescent="0.3"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</row>
    <row r="271" spans="7:33" x14ac:dyDescent="0.3"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</row>
    <row r="272" spans="7:33" x14ac:dyDescent="0.3"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</row>
    <row r="273" spans="7:33" x14ac:dyDescent="0.3"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</row>
    <row r="274" spans="7:33" x14ac:dyDescent="0.3"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</row>
    <row r="275" spans="7:33" x14ac:dyDescent="0.3"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</row>
    <row r="276" spans="7:33" x14ac:dyDescent="0.3"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</row>
    <row r="277" spans="7:33" x14ac:dyDescent="0.3"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</row>
    <row r="278" spans="7:33" x14ac:dyDescent="0.3"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</row>
    <row r="279" spans="7:33" x14ac:dyDescent="0.3"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</row>
    <row r="280" spans="7:33" x14ac:dyDescent="0.3"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</row>
    <row r="281" spans="7:33" x14ac:dyDescent="0.3"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</row>
    <row r="282" spans="7:33" x14ac:dyDescent="0.3"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</row>
    <row r="283" spans="7:33" x14ac:dyDescent="0.3"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</row>
    <row r="284" spans="7:33" x14ac:dyDescent="0.3"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</row>
    <row r="285" spans="7:33" x14ac:dyDescent="0.3"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</row>
    <row r="286" spans="7:33" x14ac:dyDescent="0.3"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</row>
    <row r="287" spans="7:33" x14ac:dyDescent="0.3"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</row>
    <row r="288" spans="7:33" x14ac:dyDescent="0.3"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/>
    </row>
    <row r="289" spans="7:33" x14ac:dyDescent="0.3"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</row>
    <row r="290" spans="7:33" x14ac:dyDescent="0.3"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</row>
    <row r="291" spans="7:33" x14ac:dyDescent="0.3"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</row>
    <row r="292" spans="7:33" x14ac:dyDescent="0.3"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</row>
    <row r="293" spans="7:33" x14ac:dyDescent="0.3"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</row>
    <row r="294" spans="7:33" x14ac:dyDescent="0.3"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</row>
    <row r="295" spans="7:33" x14ac:dyDescent="0.3"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</row>
    <row r="296" spans="7:33" x14ac:dyDescent="0.3"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</row>
    <row r="297" spans="7:33" x14ac:dyDescent="0.3"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</row>
    <row r="298" spans="7:33" x14ac:dyDescent="0.3"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</row>
    <row r="299" spans="7:33" x14ac:dyDescent="0.3"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</row>
    <row r="300" spans="7:33" x14ac:dyDescent="0.3"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</row>
    <row r="301" spans="7:33" x14ac:dyDescent="0.3"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</row>
    <row r="302" spans="7:33" x14ac:dyDescent="0.3"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</row>
    <row r="303" spans="7:33" x14ac:dyDescent="0.3"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</row>
    <row r="304" spans="7:33" x14ac:dyDescent="0.3"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</row>
    <row r="305" spans="7:33" x14ac:dyDescent="0.3"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</row>
    <row r="306" spans="7:33" x14ac:dyDescent="0.3"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</row>
    <row r="307" spans="7:33" x14ac:dyDescent="0.3"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</row>
    <row r="308" spans="7:33" x14ac:dyDescent="0.3"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</row>
    <row r="309" spans="7:33" x14ac:dyDescent="0.3"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</row>
    <row r="310" spans="7:33" x14ac:dyDescent="0.3"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</row>
    <row r="311" spans="7:33" x14ac:dyDescent="0.3"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</row>
    <row r="312" spans="7:33" x14ac:dyDescent="0.3"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/>
    </row>
    <row r="313" spans="7:33" x14ac:dyDescent="0.3"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/>
    </row>
    <row r="314" spans="7:33" x14ac:dyDescent="0.3"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</row>
    <row r="315" spans="7:33" x14ac:dyDescent="0.3"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</row>
    <row r="316" spans="7:33" x14ac:dyDescent="0.3"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</row>
    <row r="317" spans="7:33" x14ac:dyDescent="0.3"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</row>
    <row r="318" spans="7:33" x14ac:dyDescent="0.3"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</row>
    <row r="319" spans="7:33" x14ac:dyDescent="0.3"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</row>
    <row r="320" spans="7:33" x14ac:dyDescent="0.3"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</row>
    <row r="321" spans="7:33" x14ac:dyDescent="0.3"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</row>
    <row r="322" spans="7:33" x14ac:dyDescent="0.3"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</row>
    <row r="323" spans="7:33" x14ac:dyDescent="0.3"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</row>
    <row r="324" spans="7:33" x14ac:dyDescent="0.3"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</row>
    <row r="325" spans="7:33" x14ac:dyDescent="0.3"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</row>
    <row r="326" spans="7:33" x14ac:dyDescent="0.3"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</row>
    <row r="327" spans="7:33" x14ac:dyDescent="0.3"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</row>
    <row r="328" spans="7:33" x14ac:dyDescent="0.3"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</row>
    <row r="329" spans="7:33" x14ac:dyDescent="0.3"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</row>
    <row r="330" spans="7:33" x14ac:dyDescent="0.3"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</row>
    <row r="331" spans="7:33" x14ac:dyDescent="0.3"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</row>
    <row r="332" spans="7:33" x14ac:dyDescent="0.3"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/>
    </row>
    <row r="333" spans="7:33" x14ac:dyDescent="0.3"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</row>
    <row r="334" spans="7:33" x14ac:dyDescent="0.3"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/>
    </row>
    <row r="335" spans="7:33" x14ac:dyDescent="0.3"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</row>
    <row r="336" spans="7:33" x14ac:dyDescent="0.3"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</row>
    <row r="337" spans="7:33" x14ac:dyDescent="0.3"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/>
    </row>
    <row r="338" spans="7:33" x14ac:dyDescent="0.3"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</row>
    <row r="339" spans="7:33" x14ac:dyDescent="0.3"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  <c r="AG339" s="138"/>
    </row>
    <row r="340" spans="7:33" x14ac:dyDescent="0.3"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</row>
    <row r="341" spans="7:33" x14ac:dyDescent="0.3"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  <c r="AG341" s="138"/>
    </row>
    <row r="342" spans="7:33" x14ac:dyDescent="0.3"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  <c r="AG342" s="138"/>
    </row>
    <row r="343" spans="7:33" x14ac:dyDescent="0.3"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  <c r="AG343" s="138"/>
    </row>
    <row r="344" spans="7:33" x14ac:dyDescent="0.3"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  <c r="AG344" s="138"/>
    </row>
    <row r="345" spans="7:33" x14ac:dyDescent="0.3"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  <c r="AG345" s="138"/>
    </row>
    <row r="346" spans="7:33" x14ac:dyDescent="0.3"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  <c r="AG346" s="138"/>
    </row>
    <row r="347" spans="7:33" x14ac:dyDescent="0.3"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/>
    </row>
    <row r="348" spans="7:33" x14ac:dyDescent="0.3"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/>
    </row>
    <row r="349" spans="7:33" x14ac:dyDescent="0.3"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  <c r="AG349" s="138"/>
    </row>
    <row r="350" spans="7:33" x14ac:dyDescent="0.3"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</row>
    <row r="351" spans="7:33" x14ac:dyDescent="0.3"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</row>
    <row r="352" spans="7:33" x14ac:dyDescent="0.3"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  <c r="AG352" s="138"/>
    </row>
    <row r="353" spans="7:33" x14ac:dyDescent="0.3"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  <c r="AG353" s="138"/>
    </row>
    <row r="354" spans="7:33" x14ac:dyDescent="0.3"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  <c r="AG354" s="138"/>
    </row>
    <row r="355" spans="7:33" x14ac:dyDescent="0.3"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</row>
    <row r="356" spans="7:33" x14ac:dyDescent="0.3"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</row>
    <row r="357" spans="7:33" x14ac:dyDescent="0.3"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</row>
    <row r="358" spans="7:33" x14ac:dyDescent="0.3"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  <c r="AG358" s="138"/>
    </row>
    <row r="359" spans="7:33" x14ac:dyDescent="0.3"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38"/>
    </row>
  </sheetData>
  <sheetProtection algorithmName="SHA-512" hashValue="x/uddNGzRjMqUIN7Ti7pGaFZvrAaOAgOyVq9yRT24bBvddKd3ELV594BwCHzvDMoX+y9x7Uu3oI8IuJli+/n+Q==" saltValue="ol17CxXO7L+rzGD7UPpo3Q==" spinCount="100000" sheet="1" objects="1" scenarios="1"/>
  <mergeCells count="5">
    <mergeCell ref="A4:B4"/>
    <mergeCell ref="B48:E48"/>
    <mergeCell ref="C60:D60"/>
    <mergeCell ref="C62:D62"/>
    <mergeCell ref="C64:D64"/>
  </mergeCells>
  <dataValidations count="1">
    <dataValidation type="decimal" operator="greaterThanOrEqual" allowBlank="1" showInputMessage="1" showErrorMessage="1" sqref="B61" xr:uid="{93A672CD-AA6F-4C0D-B6DC-873C28674355}">
      <formula1>1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17"/>
  <sheetViews>
    <sheetView topLeftCell="A47" zoomScaleNormal="100" workbookViewId="0">
      <selection activeCell="B63" sqref="B63"/>
    </sheetView>
  </sheetViews>
  <sheetFormatPr baseColWidth="10" defaultRowHeight="14.4" x14ac:dyDescent="0.3"/>
  <cols>
    <col min="1" max="1" width="19.33203125" style="139" customWidth="1"/>
    <col min="2" max="2" width="11.6640625" style="139" bestFit="1" customWidth="1"/>
    <col min="3" max="3" width="18.77734375" style="139" customWidth="1"/>
    <col min="4" max="4" width="12" style="139" bestFit="1" customWidth="1"/>
    <col min="5" max="5" width="11.6640625" style="139" bestFit="1" customWidth="1"/>
    <col min="6" max="6" width="11.5546875" style="139" customWidth="1"/>
    <col min="7" max="7" width="11.6640625" style="139" bestFit="1" customWidth="1"/>
    <col min="8" max="8" width="12" style="139" bestFit="1" customWidth="1"/>
    <col min="9" max="9" width="11.6640625" style="139" bestFit="1" customWidth="1"/>
    <col min="10" max="10" width="18.109375" style="139" customWidth="1"/>
    <col min="11" max="11" width="31.88671875" style="139" customWidth="1"/>
    <col min="12" max="12" width="29" style="139" customWidth="1"/>
    <col min="13" max="13" width="16.6640625" style="139" customWidth="1"/>
    <col min="14" max="14" width="20.109375" style="139" customWidth="1"/>
    <col min="15" max="15" width="13.5546875" style="139" customWidth="1"/>
    <col min="16" max="16384" width="11.5546875" style="139"/>
  </cols>
  <sheetData>
    <row r="1" spans="1:27" ht="18" x14ac:dyDescent="0.35">
      <c r="A1" s="134" t="s">
        <v>66</v>
      </c>
      <c r="B1" s="134"/>
      <c r="C1" s="134"/>
      <c r="D1" s="134"/>
      <c r="E1" s="134"/>
      <c r="F1" s="134"/>
      <c r="G1" s="134"/>
      <c r="H1" s="134"/>
      <c r="I1" s="205"/>
      <c r="J1" s="142"/>
      <c r="K1" s="137"/>
      <c r="L1" s="137"/>
      <c r="M1" s="137"/>
      <c r="N1" s="137"/>
      <c r="O1" s="137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</row>
    <row r="2" spans="1:27" x14ac:dyDescent="0.3">
      <c r="A2" s="140"/>
      <c r="B2" s="140"/>
      <c r="C2" s="261"/>
      <c r="D2" s="261"/>
      <c r="E2" s="261"/>
      <c r="F2" s="261"/>
      <c r="G2" s="261"/>
      <c r="H2" s="140"/>
      <c r="I2" s="136"/>
      <c r="J2" s="142"/>
      <c r="K2" s="137"/>
      <c r="L2" s="137"/>
      <c r="M2" s="137"/>
      <c r="N2" s="137"/>
      <c r="O2" s="137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</row>
    <row r="3" spans="1:27" x14ac:dyDescent="0.3">
      <c r="A3" s="140"/>
      <c r="B3" s="140"/>
      <c r="C3" s="140" t="s">
        <v>0</v>
      </c>
      <c r="D3" s="141" t="s">
        <v>1</v>
      </c>
      <c r="E3" s="140" t="s">
        <v>2</v>
      </c>
      <c r="F3" s="140" t="s">
        <v>21</v>
      </c>
      <c r="G3" s="140" t="s">
        <v>3</v>
      </c>
      <c r="H3" s="140" t="s">
        <v>4</v>
      </c>
      <c r="I3" s="140" t="s">
        <v>134</v>
      </c>
      <c r="J3" s="142"/>
      <c r="K3" s="137"/>
      <c r="L3" s="137"/>
      <c r="M3" s="137"/>
      <c r="N3" s="137"/>
      <c r="O3" s="137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</row>
    <row r="4" spans="1:27" x14ac:dyDescent="0.3">
      <c r="A4" s="274" t="s">
        <v>135</v>
      </c>
      <c r="B4" s="274"/>
      <c r="C4" s="140">
        <f>EINGABEN!$D$46</f>
        <v>10</v>
      </c>
      <c r="D4" s="140">
        <f>IF(MIN(A6:A45)&lt;1,0,ROUND(SUM(D6:D45),3))</f>
        <v>4.8550000000000004</v>
      </c>
      <c r="E4" s="140">
        <f>ROUND(SUM(E6:E45),3)</f>
        <v>822.75</v>
      </c>
      <c r="F4" s="142" t="s">
        <v>22</v>
      </c>
      <c r="G4" s="140">
        <f>IF(MIN(A6:A45)&lt;1,0,ROUND(SUM(G6:G45),3))</f>
        <v>719.22500000000002</v>
      </c>
      <c r="H4" s="140">
        <f>IF(MIN(A6:A45)&lt;1,0,ROUND(SUM(H6:H45),3))</f>
        <v>5.5330000000000004</v>
      </c>
      <c r="I4" s="140">
        <f>ROUND(SUM(I6:I45),3)</f>
        <v>126984.18799999999</v>
      </c>
      <c r="J4" s="142"/>
      <c r="K4" s="137"/>
      <c r="L4" s="137"/>
      <c r="M4" s="137"/>
      <c r="N4" s="137"/>
      <c r="O4" s="137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</row>
    <row r="5" spans="1:27" x14ac:dyDescent="0.3">
      <c r="A5" s="140" t="s">
        <v>8</v>
      </c>
      <c r="B5" s="140" t="s">
        <v>9</v>
      </c>
      <c r="C5" s="140" t="s">
        <v>38</v>
      </c>
      <c r="D5" s="140" t="s">
        <v>5</v>
      </c>
      <c r="E5" s="140" t="s">
        <v>6</v>
      </c>
      <c r="F5" s="140" t="s">
        <v>23</v>
      </c>
      <c r="G5" s="140" t="s">
        <v>10</v>
      </c>
      <c r="H5" s="140" t="s">
        <v>7</v>
      </c>
      <c r="I5" s="141" t="s">
        <v>18</v>
      </c>
      <c r="J5" s="138" t="s">
        <v>113</v>
      </c>
      <c r="K5" s="263" t="s">
        <v>111</v>
      </c>
      <c r="L5" s="143" t="s">
        <v>112</v>
      </c>
      <c r="M5" s="143" t="s">
        <v>147</v>
      </c>
      <c r="N5" s="137"/>
      <c r="O5" s="137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</row>
    <row r="6" spans="1:27" x14ac:dyDescent="0.3">
      <c r="A6" s="140">
        <f>EINGABEN!A6</f>
        <v>8</v>
      </c>
      <c r="B6" s="140">
        <f>EINGABEN!D6</f>
        <v>64</v>
      </c>
      <c r="C6" s="140"/>
      <c r="D6" s="140">
        <f>(LN(((LN(A6+0.0001)))))</f>
        <v>0.73210537926014541</v>
      </c>
      <c r="E6" s="140">
        <f>(B6)</f>
        <v>64</v>
      </c>
      <c r="F6" s="142">
        <f>(C51+C53*D6)</f>
        <v>107.10559865239537</v>
      </c>
      <c r="G6" s="140">
        <f t="shared" ref="G6:G45" si="0">(D6*E6)</f>
        <v>46.854744272649306</v>
      </c>
      <c r="H6" s="140">
        <f t="shared" ref="H6:I45" si="1">(D6)^2</f>
        <v>0.53597828634164135</v>
      </c>
      <c r="I6" s="140">
        <f t="shared" si="1"/>
        <v>4096</v>
      </c>
      <c r="J6" s="138">
        <f>IF(EINGABEN!C6="","",EINGABEN!C6)</f>
        <v>8</v>
      </c>
      <c r="K6" s="142">
        <f t="shared" ref="K6:K44" si="2">IF(B6=0,"",B6)</f>
        <v>64</v>
      </c>
      <c r="L6" s="137">
        <f>IF(K6&lt;1,"",IF(J6="","",($C$51+$C$53*(LN((LN(J6+0.00001)))))))</f>
        <v>107.10505391644841</v>
      </c>
      <c r="M6" s="143">
        <f>IF(K6="","",ABS(K6-L6)^1)</f>
        <v>43.105053916448412</v>
      </c>
      <c r="N6" s="137"/>
      <c r="O6" s="137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</row>
    <row r="7" spans="1:27" x14ac:dyDescent="0.3">
      <c r="A7" s="140">
        <f>EINGABEN!A7</f>
        <v>7</v>
      </c>
      <c r="B7" s="140">
        <f>EINGABEN!D7</f>
        <v>49</v>
      </c>
      <c r="C7" s="140"/>
      <c r="D7" s="140">
        <f t="shared" ref="D7:D45" si="3">(LN(((LN(A7+0.0001)))))</f>
        <v>0.66573715190378169</v>
      </c>
      <c r="E7" s="140">
        <f t="shared" ref="E7:E45" si="4">(B7)</f>
        <v>49</v>
      </c>
      <c r="F7" s="142">
        <f>(C51+C53*D7)</f>
        <v>100.42300785622822</v>
      </c>
      <c r="G7" s="140">
        <f t="shared" si="0"/>
        <v>32.621120443285299</v>
      </c>
      <c r="H7" s="140">
        <f t="shared" si="1"/>
        <v>0.44320595542495889</v>
      </c>
      <c r="I7" s="140">
        <f t="shared" si="1"/>
        <v>2401</v>
      </c>
      <c r="J7" s="138">
        <f>IF(EINGABEN!C7="","",EINGABEN!C7)</f>
        <v>7</v>
      </c>
      <c r="K7" s="142">
        <f t="shared" si="2"/>
        <v>49</v>
      </c>
      <c r="L7" s="137">
        <f t="shared" ref="L7:L45" si="5">IF(K7&lt;1,"",IF(J7="","",($C$51+$C$53*(LN((LN(J7+0.00001)))))))</f>
        <v>100.42234258127905</v>
      </c>
      <c r="M7" s="143">
        <f t="shared" ref="M7:M45" si="6">IF(K7="","",ABS(K7-L7)^1)</f>
        <v>51.422342581279054</v>
      </c>
      <c r="N7" s="137"/>
      <c r="O7" s="137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</row>
    <row r="8" spans="1:27" x14ac:dyDescent="0.3">
      <c r="A8" s="140">
        <f>EINGABEN!A8</f>
        <v>4</v>
      </c>
      <c r="B8" s="140">
        <f>EINGABEN!D8</f>
        <v>16</v>
      </c>
      <c r="C8" s="140"/>
      <c r="D8" s="140">
        <f t="shared" si="3"/>
        <v>0.32665229327827383</v>
      </c>
      <c r="E8" s="140">
        <f t="shared" si="4"/>
        <v>16</v>
      </c>
      <c r="F8" s="142">
        <f>(C51+C53*D8)</f>
        <v>66.280686362490428</v>
      </c>
      <c r="G8" s="140">
        <f t="shared" si="0"/>
        <v>5.2264366924523813</v>
      </c>
      <c r="H8" s="140">
        <f t="shared" si="1"/>
        <v>0.10670172070395542</v>
      </c>
      <c r="I8" s="140">
        <f t="shared" si="1"/>
        <v>256</v>
      </c>
      <c r="J8" s="138">
        <f>IF(EINGABEN!C8="","",EINGABEN!C8)</f>
        <v>4</v>
      </c>
      <c r="K8" s="142">
        <f t="shared" si="2"/>
        <v>16</v>
      </c>
      <c r="L8" s="137">
        <f t="shared" si="5"/>
        <v>66.279052176690143</v>
      </c>
      <c r="M8" s="143">
        <f t="shared" si="6"/>
        <v>50.279052176690143</v>
      </c>
      <c r="N8" s="137"/>
      <c r="O8" s="137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</row>
    <row r="9" spans="1:27" x14ac:dyDescent="0.3">
      <c r="A9" s="140">
        <f>EINGABEN!A9</f>
        <v>2.5</v>
      </c>
      <c r="B9" s="140">
        <f>EINGABEN!D9</f>
        <v>6.25</v>
      </c>
      <c r="C9" s="140"/>
      <c r="D9" s="140">
        <f t="shared" si="3"/>
        <v>-8.7377919349881192E-2</v>
      </c>
      <c r="E9" s="140">
        <f t="shared" si="4"/>
        <v>6.25</v>
      </c>
      <c r="F9" s="142">
        <f>(C51+C53*D9)</f>
        <v>24.592146552804845</v>
      </c>
      <c r="G9" s="140">
        <f t="shared" si="0"/>
        <v>-0.54611199593675741</v>
      </c>
      <c r="H9" s="140">
        <f t="shared" si="1"/>
        <v>7.6349007899143423E-3</v>
      </c>
      <c r="I9" s="140">
        <f t="shared" si="1"/>
        <v>39.0625</v>
      </c>
      <c r="J9" s="138">
        <f>IF(EINGABEN!C9="","",EINGABEN!C9)</f>
        <v>2.5</v>
      </c>
      <c r="K9" s="142">
        <f t="shared" si="2"/>
        <v>6.25</v>
      </c>
      <c r="L9" s="137">
        <f t="shared" si="5"/>
        <v>24.588190756906823</v>
      </c>
      <c r="M9" s="143">
        <f t="shared" si="6"/>
        <v>18.338190756906823</v>
      </c>
      <c r="N9" s="137"/>
      <c r="O9" s="137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</row>
    <row r="10" spans="1:27" x14ac:dyDescent="0.3">
      <c r="A10" s="140">
        <f>EINGABEN!A10</f>
        <v>4.5</v>
      </c>
      <c r="B10" s="140">
        <f>EINGABEN!D10</f>
        <v>20.25</v>
      </c>
      <c r="C10" s="140"/>
      <c r="D10" s="140">
        <f t="shared" si="3"/>
        <v>0.40819445920621489</v>
      </c>
      <c r="E10" s="140">
        <f t="shared" si="4"/>
        <v>20.25</v>
      </c>
      <c r="F10" s="142">
        <f>(C51+C53*D10)</f>
        <v>74.491135085245773</v>
      </c>
      <c r="G10" s="140">
        <f t="shared" si="0"/>
        <v>8.2659377989258509</v>
      </c>
      <c r="H10" s="140">
        <f t="shared" si="1"/>
        <v>0.16662271652665422</v>
      </c>
      <c r="I10" s="140">
        <f t="shared" si="1"/>
        <v>410.0625</v>
      </c>
      <c r="J10" s="138">
        <f>IF(EINGABEN!C10="","",EINGABEN!C10)</f>
        <v>4.5</v>
      </c>
      <c r="K10" s="142">
        <f t="shared" si="2"/>
        <v>20.25</v>
      </c>
      <c r="L10" s="137">
        <f t="shared" si="5"/>
        <v>74.489796223836109</v>
      </c>
      <c r="M10" s="143">
        <f t="shared" si="6"/>
        <v>54.239796223836109</v>
      </c>
      <c r="N10" s="137"/>
      <c r="O10" s="137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</row>
    <row r="11" spans="1:27" x14ac:dyDescent="0.3">
      <c r="A11" s="140">
        <f>EINGABEN!A11</f>
        <v>10</v>
      </c>
      <c r="B11" s="140">
        <f>EINGABEN!D11</f>
        <v>100</v>
      </c>
      <c r="C11" s="140"/>
      <c r="D11" s="140">
        <f t="shared" si="3"/>
        <v>0.83403678816162974</v>
      </c>
      <c r="E11" s="140">
        <f t="shared" si="4"/>
        <v>100</v>
      </c>
      <c r="F11" s="142">
        <f>(C51+C53*D11)</f>
        <v>117.36903225757354</v>
      </c>
      <c r="G11" s="140">
        <f t="shared" si="0"/>
        <v>83.40367881616298</v>
      </c>
      <c r="H11" s="140">
        <f t="shared" si="1"/>
        <v>0.69561736400696728</v>
      </c>
      <c r="I11" s="140">
        <f t="shared" si="1"/>
        <v>10000</v>
      </c>
      <c r="J11" s="138">
        <f>IF(EINGABEN!C11="","",EINGABEN!C11)</f>
        <v>10</v>
      </c>
      <c r="K11" s="142">
        <f t="shared" si="2"/>
        <v>100</v>
      </c>
      <c r="L11" s="137">
        <f t="shared" si="5"/>
        <v>117.36863870020792</v>
      </c>
      <c r="M11" s="143">
        <f t="shared" si="6"/>
        <v>17.368638700207924</v>
      </c>
      <c r="N11" s="137"/>
      <c r="O11" s="137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</row>
    <row r="12" spans="1:27" x14ac:dyDescent="0.3">
      <c r="A12" s="140">
        <f>EINGABEN!A12</f>
        <v>12</v>
      </c>
      <c r="B12" s="140">
        <f>EINGABEN!D12</f>
        <v>144</v>
      </c>
      <c r="C12" s="140"/>
      <c r="D12" s="140">
        <f t="shared" si="3"/>
        <v>0.91023844692576605</v>
      </c>
      <c r="E12" s="140">
        <f t="shared" si="4"/>
        <v>144</v>
      </c>
      <c r="F12" s="142">
        <f>(C51+C53*D12)</f>
        <v>125.04174740748419</v>
      </c>
      <c r="G12" s="140">
        <f t="shared" si="0"/>
        <v>131.0743363573103</v>
      </c>
      <c r="H12" s="140">
        <f t="shared" si="1"/>
        <v>0.82853403026183059</v>
      </c>
      <c r="I12" s="140">
        <f t="shared" si="1"/>
        <v>20736</v>
      </c>
      <c r="J12" s="138">
        <f>IF(EINGABEN!C12="","",EINGABEN!C12)</f>
        <v>12</v>
      </c>
      <c r="K12" s="142">
        <f t="shared" si="2"/>
        <v>144</v>
      </c>
      <c r="L12" s="137">
        <f t="shared" si="5"/>
        <v>125.04144350584428</v>
      </c>
      <c r="M12" s="143">
        <f t="shared" si="6"/>
        <v>18.958556494155715</v>
      </c>
      <c r="N12" s="137"/>
      <c r="O12" s="137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</row>
    <row r="13" spans="1:27" x14ac:dyDescent="0.3">
      <c r="A13" s="140">
        <f>EINGABEN!A13</f>
        <v>15</v>
      </c>
      <c r="B13" s="140">
        <f>EINGABEN!D13</f>
        <v>225</v>
      </c>
      <c r="C13" s="140"/>
      <c r="D13" s="140">
        <f t="shared" si="3"/>
        <v>0.99623135473597912</v>
      </c>
      <c r="E13" s="140">
        <f t="shared" si="4"/>
        <v>225</v>
      </c>
      <c r="F13" s="142">
        <f>(C51+C53*D13)</f>
        <v>133.7003395856747</v>
      </c>
      <c r="G13" s="140">
        <f t="shared" si="0"/>
        <v>224.15205481559531</v>
      </c>
      <c r="H13" s="140">
        <f t="shared" si="1"/>
        <v>0.99247691215908429</v>
      </c>
      <c r="I13" s="140">
        <f t="shared" si="1"/>
        <v>50625</v>
      </c>
      <c r="J13" s="138">
        <f>IF(EINGABEN!C13="","",EINGABEN!C13)</f>
        <v>15</v>
      </c>
      <c r="K13" s="142">
        <f t="shared" si="2"/>
        <v>225</v>
      </c>
      <c r="L13" s="137">
        <f t="shared" si="5"/>
        <v>133.70011649726422</v>
      </c>
      <c r="M13" s="143">
        <f t="shared" si="6"/>
        <v>91.299883502735781</v>
      </c>
      <c r="N13" s="137"/>
      <c r="O13" s="137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</row>
    <row r="14" spans="1:27" x14ac:dyDescent="0.3">
      <c r="A14" s="140">
        <f>EINGABEN!A14</f>
        <v>1.5</v>
      </c>
      <c r="B14" s="140">
        <f>EINGABEN!D14</f>
        <v>2.25</v>
      </c>
      <c r="C14" s="140"/>
      <c r="D14" s="140">
        <f t="shared" si="3"/>
        <v>-0.90255605448210952</v>
      </c>
      <c r="E14" s="140">
        <f t="shared" si="4"/>
        <v>2.25</v>
      </c>
      <c r="F14" s="142">
        <f>(C51+C53*D14)</f>
        <v>-57.487820323830256</v>
      </c>
      <c r="G14" s="140">
        <f t="shared" si="0"/>
        <v>-2.0307511225847463</v>
      </c>
      <c r="H14" s="140">
        <f t="shared" si="1"/>
        <v>0.81460743148231263</v>
      </c>
      <c r="I14" s="140">
        <f t="shared" si="1"/>
        <v>5.0625</v>
      </c>
      <c r="J14" s="138">
        <f>IF(EINGABEN!C14="","",EINGABEN!C14)</f>
        <v>1.5</v>
      </c>
      <c r="K14" s="142">
        <f t="shared" si="2"/>
        <v>2.25</v>
      </c>
      <c r="L14" s="137">
        <f t="shared" si="5"/>
        <v>-57.502718298084211</v>
      </c>
      <c r="M14" s="143">
        <f t="shared" si="6"/>
        <v>59.752718298084211</v>
      </c>
      <c r="N14" s="137"/>
      <c r="O14" s="137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</row>
    <row r="15" spans="1:27" ht="15" thickBot="1" x14ac:dyDescent="0.35">
      <c r="A15" s="144">
        <f>EINGABEN!A15</f>
        <v>14</v>
      </c>
      <c r="B15" s="144">
        <f>EINGABEN!D15</f>
        <v>196</v>
      </c>
      <c r="C15" s="144"/>
      <c r="D15" s="144">
        <f t="shared" si="3"/>
        <v>0.97042448785819069</v>
      </c>
      <c r="E15" s="144">
        <f t="shared" si="4"/>
        <v>196</v>
      </c>
      <c r="F15" s="145">
        <f>(C51+C53*D15)</f>
        <v>131.10185627604199</v>
      </c>
      <c r="G15" s="140">
        <f t="shared" si="0"/>
        <v>190.20319962020537</v>
      </c>
      <c r="H15" s="140">
        <f t="shared" si="1"/>
        <v>0.94172368663483164</v>
      </c>
      <c r="I15" s="140">
        <f t="shared" si="1"/>
        <v>38416</v>
      </c>
      <c r="J15" s="138">
        <f>IF(EINGABEN!C15="","",EINGABEN!C15)</f>
        <v>14</v>
      </c>
      <c r="K15" s="142">
        <f t="shared" si="2"/>
        <v>196</v>
      </c>
      <c r="L15" s="137">
        <f t="shared" si="5"/>
        <v>131.10161100405665</v>
      </c>
      <c r="M15" s="143">
        <f t="shared" si="6"/>
        <v>64.89838899594335</v>
      </c>
      <c r="N15" s="137"/>
      <c r="O15" s="137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</row>
    <row r="16" spans="1:27" ht="15" thickTop="1" x14ac:dyDescent="0.3">
      <c r="A16" s="146">
        <f>EINGABEN!A16</f>
        <v>2.7182818279999998</v>
      </c>
      <c r="B16" s="147">
        <f>EINGABEN!D16</f>
        <v>0</v>
      </c>
      <c r="C16" s="147"/>
      <c r="D16" s="147">
        <f t="shared" si="3"/>
        <v>3.6786421961512406E-5</v>
      </c>
      <c r="E16" s="147">
        <f t="shared" si="4"/>
        <v>0</v>
      </c>
      <c r="F16" s="148">
        <f>(C51+C53*D16)</f>
        <v>33.393899010407026</v>
      </c>
      <c r="G16" s="140">
        <f t="shared" si="0"/>
        <v>0</v>
      </c>
      <c r="H16" s="140">
        <f t="shared" si="1"/>
        <v>1.3532408407304422E-9</v>
      </c>
      <c r="I16" s="140">
        <f t="shared" si="1"/>
        <v>0</v>
      </c>
      <c r="J16" s="138" t="str">
        <f>IF(EINGABEN!C16="","",EINGABEN!C16)</f>
        <v/>
      </c>
      <c r="K16" s="142" t="str">
        <f t="shared" si="2"/>
        <v/>
      </c>
      <c r="L16" s="137" t="str">
        <f t="shared" si="5"/>
        <v/>
      </c>
      <c r="M16" s="143" t="str">
        <f t="shared" si="6"/>
        <v/>
      </c>
      <c r="N16" s="137"/>
      <c r="O16" s="137"/>
      <c r="P16" s="138"/>
      <c r="Q16" s="138"/>
      <c r="R16" s="138"/>
      <c r="S16" s="138"/>
      <c r="T16" s="138"/>
      <c r="U16" s="138"/>
      <c r="V16" s="138"/>
      <c r="W16" s="138"/>
      <c r="X16" s="138"/>
      <c r="Y16" s="138"/>
    </row>
    <row r="17" spans="1:25" x14ac:dyDescent="0.3">
      <c r="A17" s="149">
        <f>EINGABEN!A17</f>
        <v>2.7182818279999998</v>
      </c>
      <c r="B17" s="105">
        <f>EINGABEN!D17</f>
        <v>0</v>
      </c>
      <c r="C17" s="105"/>
      <c r="D17" s="105">
        <f t="shared" si="3"/>
        <v>3.6786421961512406E-5</v>
      </c>
      <c r="E17" s="105">
        <f t="shared" si="4"/>
        <v>0</v>
      </c>
      <c r="F17" s="150">
        <f>(C51+C53*D17)</f>
        <v>33.393899010407026</v>
      </c>
      <c r="G17" s="140">
        <f t="shared" si="0"/>
        <v>0</v>
      </c>
      <c r="H17" s="140">
        <f t="shared" si="1"/>
        <v>1.3532408407304422E-9</v>
      </c>
      <c r="I17" s="140">
        <f t="shared" si="1"/>
        <v>0</v>
      </c>
      <c r="J17" s="138" t="str">
        <f>IF(EINGABEN!C17="","",EINGABEN!C17)</f>
        <v/>
      </c>
      <c r="K17" s="142" t="str">
        <f t="shared" si="2"/>
        <v/>
      </c>
      <c r="L17" s="137" t="str">
        <f t="shared" si="5"/>
        <v/>
      </c>
      <c r="M17" s="143" t="str">
        <f t="shared" si="6"/>
        <v/>
      </c>
      <c r="N17" s="137"/>
      <c r="O17" s="137"/>
      <c r="P17" s="138"/>
      <c r="Q17" s="138"/>
      <c r="R17" s="138"/>
      <c r="S17" s="138"/>
      <c r="T17" s="138"/>
      <c r="U17" s="138"/>
      <c r="V17" s="138"/>
      <c r="W17" s="138"/>
      <c r="X17" s="138"/>
      <c r="Y17" s="138"/>
    </row>
    <row r="18" spans="1:25" x14ac:dyDescent="0.3">
      <c r="A18" s="149">
        <f>EINGABEN!A18</f>
        <v>2.7182818279999998</v>
      </c>
      <c r="B18" s="105">
        <f>EINGABEN!D18</f>
        <v>0</v>
      </c>
      <c r="C18" s="105"/>
      <c r="D18" s="105">
        <f t="shared" si="3"/>
        <v>3.6786421961512406E-5</v>
      </c>
      <c r="E18" s="105">
        <f t="shared" si="4"/>
        <v>0</v>
      </c>
      <c r="F18" s="150">
        <f>(C51+C53*D18)</f>
        <v>33.393899010407026</v>
      </c>
      <c r="G18" s="140">
        <f t="shared" si="0"/>
        <v>0</v>
      </c>
      <c r="H18" s="140">
        <f t="shared" si="1"/>
        <v>1.3532408407304422E-9</v>
      </c>
      <c r="I18" s="140">
        <f t="shared" si="1"/>
        <v>0</v>
      </c>
      <c r="J18" s="138" t="str">
        <f>IF(EINGABEN!C18="","",EINGABEN!C18)</f>
        <v/>
      </c>
      <c r="K18" s="142" t="str">
        <f t="shared" si="2"/>
        <v/>
      </c>
      <c r="L18" s="143" t="str">
        <f t="shared" si="5"/>
        <v/>
      </c>
      <c r="M18" s="143" t="str">
        <f t="shared" si="6"/>
        <v/>
      </c>
      <c r="N18" s="137"/>
      <c r="O18" s="137"/>
      <c r="P18" s="138"/>
      <c r="Q18" s="138"/>
      <c r="R18" s="138"/>
      <c r="S18" s="138"/>
      <c r="T18" s="138"/>
      <c r="U18" s="138"/>
      <c r="V18" s="138"/>
      <c r="W18" s="138"/>
      <c r="X18" s="138"/>
      <c r="Y18" s="138"/>
    </row>
    <row r="19" spans="1:25" x14ac:dyDescent="0.3">
      <c r="A19" s="149">
        <f>EINGABEN!A19</f>
        <v>2.7182818279999998</v>
      </c>
      <c r="B19" s="105">
        <f>EINGABEN!D19</f>
        <v>0</v>
      </c>
      <c r="C19" s="105"/>
      <c r="D19" s="105">
        <f t="shared" si="3"/>
        <v>3.6786421961512406E-5</v>
      </c>
      <c r="E19" s="105">
        <f t="shared" si="4"/>
        <v>0</v>
      </c>
      <c r="F19" s="150">
        <f>(C51+C53*D19)</f>
        <v>33.393899010407026</v>
      </c>
      <c r="G19" s="140">
        <f t="shared" si="0"/>
        <v>0</v>
      </c>
      <c r="H19" s="140">
        <f t="shared" si="1"/>
        <v>1.3532408407304422E-9</v>
      </c>
      <c r="I19" s="140">
        <f t="shared" si="1"/>
        <v>0</v>
      </c>
      <c r="J19" s="138" t="str">
        <f>IF(EINGABEN!C19="","",EINGABEN!C19)</f>
        <v/>
      </c>
      <c r="K19" s="142" t="str">
        <f t="shared" si="2"/>
        <v/>
      </c>
      <c r="L19" s="137" t="str">
        <f t="shared" si="5"/>
        <v/>
      </c>
      <c r="M19" s="143" t="str">
        <f t="shared" si="6"/>
        <v/>
      </c>
      <c r="N19" s="137"/>
      <c r="O19" s="137"/>
      <c r="P19" s="138"/>
      <c r="Q19" s="138"/>
      <c r="R19" s="138"/>
      <c r="S19" s="138"/>
      <c r="T19" s="138"/>
      <c r="U19" s="138"/>
      <c r="V19" s="138"/>
      <c r="W19" s="138"/>
      <c r="X19" s="138"/>
      <c r="Y19" s="138"/>
    </row>
    <row r="20" spans="1:25" x14ac:dyDescent="0.3">
      <c r="A20" s="149">
        <f>EINGABEN!A20</f>
        <v>2.7182818279999998</v>
      </c>
      <c r="B20" s="105">
        <f>EINGABEN!D20</f>
        <v>0</v>
      </c>
      <c r="C20" s="105"/>
      <c r="D20" s="105">
        <f t="shared" si="3"/>
        <v>3.6786421961512406E-5</v>
      </c>
      <c r="E20" s="105">
        <f t="shared" si="4"/>
        <v>0</v>
      </c>
      <c r="F20" s="150">
        <f>(C51+C53*D20)</f>
        <v>33.393899010407026</v>
      </c>
      <c r="G20" s="140">
        <f t="shared" si="0"/>
        <v>0</v>
      </c>
      <c r="H20" s="140">
        <f t="shared" si="1"/>
        <v>1.3532408407304422E-9</v>
      </c>
      <c r="I20" s="140">
        <f t="shared" si="1"/>
        <v>0</v>
      </c>
      <c r="J20" s="138" t="str">
        <f>IF(EINGABEN!C20="","",EINGABEN!C20)</f>
        <v/>
      </c>
      <c r="K20" s="142" t="str">
        <f t="shared" si="2"/>
        <v/>
      </c>
      <c r="L20" s="137" t="str">
        <f t="shared" si="5"/>
        <v/>
      </c>
      <c r="M20" s="143" t="str">
        <f t="shared" si="6"/>
        <v/>
      </c>
      <c r="N20" s="137"/>
      <c r="O20" s="137"/>
      <c r="P20" s="138"/>
      <c r="Q20" s="138"/>
      <c r="R20" s="138"/>
      <c r="S20" s="138"/>
      <c r="T20" s="138"/>
      <c r="U20" s="138"/>
      <c r="V20" s="138"/>
      <c r="W20" s="138"/>
      <c r="X20" s="138"/>
      <c r="Y20" s="138"/>
    </row>
    <row r="21" spans="1:25" x14ac:dyDescent="0.3">
      <c r="A21" s="149">
        <f>EINGABEN!A21</f>
        <v>2.7182818279999998</v>
      </c>
      <c r="B21" s="105">
        <f>EINGABEN!D21</f>
        <v>0</v>
      </c>
      <c r="C21" s="105"/>
      <c r="D21" s="105">
        <f t="shared" si="3"/>
        <v>3.6786421961512406E-5</v>
      </c>
      <c r="E21" s="105">
        <f t="shared" si="4"/>
        <v>0</v>
      </c>
      <c r="F21" s="150">
        <f>(C51+C53*D21)</f>
        <v>33.393899010407026</v>
      </c>
      <c r="G21" s="140">
        <f t="shared" si="0"/>
        <v>0</v>
      </c>
      <c r="H21" s="140">
        <f t="shared" si="1"/>
        <v>1.3532408407304422E-9</v>
      </c>
      <c r="I21" s="140">
        <f t="shared" si="1"/>
        <v>0</v>
      </c>
      <c r="J21" s="138" t="str">
        <f>IF(EINGABEN!C21="","",EINGABEN!C21)</f>
        <v/>
      </c>
      <c r="K21" s="142" t="str">
        <f t="shared" si="2"/>
        <v/>
      </c>
      <c r="L21" s="137" t="str">
        <f t="shared" si="5"/>
        <v/>
      </c>
      <c r="M21" s="143" t="str">
        <f t="shared" si="6"/>
        <v/>
      </c>
      <c r="N21" s="137"/>
      <c r="O21" s="137"/>
      <c r="P21" s="138"/>
      <c r="Q21" s="138"/>
      <c r="R21" s="138"/>
      <c r="S21" s="138"/>
      <c r="T21" s="138"/>
      <c r="U21" s="138"/>
      <c r="V21" s="138"/>
      <c r="W21" s="138"/>
      <c r="X21" s="138"/>
      <c r="Y21" s="138"/>
    </row>
    <row r="22" spans="1:25" x14ac:dyDescent="0.3">
      <c r="A22" s="149">
        <f>EINGABEN!A22</f>
        <v>2.7182818279999998</v>
      </c>
      <c r="B22" s="105">
        <f>EINGABEN!D22</f>
        <v>0</v>
      </c>
      <c r="C22" s="105"/>
      <c r="D22" s="105">
        <f t="shared" si="3"/>
        <v>3.6786421961512406E-5</v>
      </c>
      <c r="E22" s="105">
        <f t="shared" si="4"/>
        <v>0</v>
      </c>
      <c r="F22" s="150">
        <f>(C51+C53*D22)</f>
        <v>33.393899010407026</v>
      </c>
      <c r="G22" s="140">
        <f t="shared" si="0"/>
        <v>0</v>
      </c>
      <c r="H22" s="140">
        <f t="shared" si="1"/>
        <v>1.3532408407304422E-9</v>
      </c>
      <c r="I22" s="140">
        <f t="shared" si="1"/>
        <v>0</v>
      </c>
      <c r="J22" s="138" t="str">
        <f>IF(EINGABEN!C22="","",EINGABEN!C22)</f>
        <v/>
      </c>
      <c r="K22" s="142" t="str">
        <f t="shared" si="2"/>
        <v/>
      </c>
      <c r="L22" s="137" t="str">
        <f t="shared" si="5"/>
        <v/>
      </c>
      <c r="M22" s="143" t="str">
        <f t="shared" si="6"/>
        <v/>
      </c>
      <c r="N22" s="137"/>
      <c r="O22" s="137"/>
      <c r="P22" s="138"/>
      <c r="Q22" s="138"/>
      <c r="R22" s="138"/>
      <c r="S22" s="138"/>
      <c r="T22" s="138"/>
      <c r="U22" s="138"/>
      <c r="V22" s="138"/>
      <c r="W22" s="138"/>
      <c r="X22" s="138"/>
      <c r="Y22" s="138"/>
    </row>
    <row r="23" spans="1:25" x14ac:dyDescent="0.3">
      <c r="A23" s="149">
        <f>EINGABEN!A23</f>
        <v>2.7182818279999998</v>
      </c>
      <c r="B23" s="105">
        <f>EINGABEN!D23</f>
        <v>0</v>
      </c>
      <c r="C23" s="105"/>
      <c r="D23" s="105">
        <f t="shared" si="3"/>
        <v>3.6786421961512406E-5</v>
      </c>
      <c r="E23" s="105">
        <f t="shared" si="4"/>
        <v>0</v>
      </c>
      <c r="F23" s="150">
        <f>(C51+C53*D23)</f>
        <v>33.393899010407026</v>
      </c>
      <c r="G23" s="140">
        <f t="shared" si="0"/>
        <v>0</v>
      </c>
      <c r="H23" s="140">
        <f t="shared" si="1"/>
        <v>1.3532408407304422E-9</v>
      </c>
      <c r="I23" s="140">
        <f t="shared" si="1"/>
        <v>0</v>
      </c>
      <c r="J23" s="138" t="str">
        <f>IF(EINGABEN!C23="","",EINGABEN!C23)</f>
        <v/>
      </c>
      <c r="K23" s="142" t="str">
        <f t="shared" si="2"/>
        <v/>
      </c>
      <c r="L23" s="137" t="str">
        <f t="shared" si="5"/>
        <v/>
      </c>
      <c r="M23" s="143" t="str">
        <f t="shared" si="6"/>
        <v/>
      </c>
      <c r="N23" s="137"/>
      <c r="O23" s="137"/>
      <c r="P23" s="138"/>
      <c r="Q23" s="138"/>
      <c r="R23" s="138"/>
      <c r="S23" s="138"/>
      <c r="T23" s="138"/>
      <c r="U23" s="138"/>
      <c r="V23" s="138"/>
      <c r="W23" s="138"/>
      <c r="X23" s="138"/>
      <c r="Y23" s="138"/>
    </row>
    <row r="24" spans="1:25" x14ac:dyDescent="0.3">
      <c r="A24" s="149">
        <f>EINGABEN!A24</f>
        <v>2.7182818279999998</v>
      </c>
      <c r="B24" s="105">
        <f>EINGABEN!D24</f>
        <v>0</v>
      </c>
      <c r="C24" s="105"/>
      <c r="D24" s="105">
        <f t="shared" si="3"/>
        <v>3.6786421961512406E-5</v>
      </c>
      <c r="E24" s="105">
        <f t="shared" si="4"/>
        <v>0</v>
      </c>
      <c r="F24" s="150">
        <f>(C51+C53*D24)</f>
        <v>33.393899010407026</v>
      </c>
      <c r="G24" s="140">
        <f t="shared" si="0"/>
        <v>0</v>
      </c>
      <c r="H24" s="140">
        <f t="shared" si="1"/>
        <v>1.3532408407304422E-9</v>
      </c>
      <c r="I24" s="140">
        <f t="shared" si="1"/>
        <v>0</v>
      </c>
      <c r="J24" s="138" t="str">
        <f>IF(EINGABEN!C24="","",EINGABEN!C24)</f>
        <v/>
      </c>
      <c r="K24" s="142" t="str">
        <f t="shared" si="2"/>
        <v/>
      </c>
      <c r="L24" s="137" t="str">
        <f t="shared" si="5"/>
        <v/>
      </c>
      <c r="M24" s="143" t="str">
        <f t="shared" si="6"/>
        <v/>
      </c>
      <c r="N24" s="137"/>
      <c r="O24" s="137"/>
      <c r="P24" s="138"/>
      <c r="Q24" s="138"/>
      <c r="R24" s="138"/>
      <c r="S24" s="138"/>
      <c r="T24" s="138"/>
      <c r="U24" s="138"/>
      <c r="V24" s="138"/>
      <c r="W24" s="138"/>
      <c r="X24" s="138"/>
      <c r="Y24" s="138"/>
    </row>
    <row r="25" spans="1:25" x14ac:dyDescent="0.3">
      <c r="A25" s="149">
        <f>EINGABEN!A25</f>
        <v>2.7182818279999998</v>
      </c>
      <c r="B25" s="105">
        <f>EINGABEN!D25</f>
        <v>0</v>
      </c>
      <c r="C25" s="105"/>
      <c r="D25" s="105">
        <f t="shared" si="3"/>
        <v>3.6786421961512406E-5</v>
      </c>
      <c r="E25" s="105">
        <f t="shared" si="4"/>
        <v>0</v>
      </c>
      <c r="F25" s="150">
        <f>(C51+C53*D25)</f>
        <v>33.393899010407026</v>
      </c>
      <c r="G25" s="140">
        <f t="shared" si="0"/>
        <v>0</v>
      </c>
      <c r="H25" s="140">
        <f t="shared" si="1"/>
        <v>1.3532408407304422E-9</v>
      </c>
      <c r="I25" s="140">
        <f t="shared" si="1"/>
        <v>0</v>
      </c>
      <c r="J25" s="138" t="str">
        <f>IF(EINGABEN!C25="","",EINGABEN!C25)</f>
        <v/>
      </c>
      <c r="K25" s="142" t="str">
        <f t="shared" si="2"/>
        <v/>
      </c>
      <c r="L25" s="137" t="str">
        <f t="shared" si="5"/>
        <v/>
      </c>
      <c r="M25" s="143" t="str">
        <f t="shared" si="6"/>
        <v/>
      </c>
      <c r="N25" s="137"/>
      <c r="O25" s="137"/>
      <c r="P25" s="138"/>
      <c r="Q25" s="138"/>
      <c r="R25" s="138"/>
      <c r="S25" s="138"/>
      <c r="T25" s="138"/>
      <c r="U25" s="138"/>
      <c r="V25" s="138"/>
      <c r="W25" s="138"/>
      <c r="X25" s="138"/>
      <c r="Y25" s="138"/>
    </row>
    <row r="26" spans="1:25" x14ac:dyDescent="0.3">
      <c r="A26" s="149">
        <f>EINGABEN!A26</f>
        <v>2.7182818279999998</v>
      </c>
      <c r="B26" s="105">
        <f>EINGABEN!D26</f>
        <v>0</v>
      </c>
      <c r="C26" s="105"/>
      <c r="D26" s="105">
        <f t="shared" si="3"/>
        <v>3.6786421961512406E-5</v>
      </c>
      <c r="E26" s="105">
        <f t="shared" si="4"/>
        <v>0</v>
      </c>
      <c r="F26" s="150">
        <f>(C51+C53*D26)</f>
        <v>33.393899010407026</v>
      </c>
      <c r="G26" s="140">
        <f t="shared" si="0"/>
        <v>0</v>
      </c>
      <c r="H26" s="140">
        <f t="shared" si="1"/>
        <v>1.3532408407304422E-9</v>
      </c>
      <c r="I26" s="140">
        <f t="shared" si="1"/>
        <v>0</v>
      </c>
      <c r="J26" s="138" t="str">
        <f>IF(EINGABEN!C26="","",EINGABEN!C26)</f>
        <v/>
      </c>
      <c r="K26" s="142" t="str">
        <f t="shared" si="2"/>
        <v/>
      </c>
      <c r="L26" s="137" t="str">
        <f t="shared" si="5"/>
        <v/>
      </c>
      <c r="M26" s="143" t="str">
        <f t="shared" si="6"/>
        <v/>
      </c>
      <c r="N26" s="137"/>
      <c r="O26" s="137"/>
      <c r="P26" s="138"/>
      <c r="Q26" s="138"/>
      <c r="R26" s="138"/>
      <c r="S26" s="138"/>
      <c r="T26" s="138"/>
      <c r="U26" s="138"/>
      <c r="V26" s="138"/>
      <c r="W26" s="138"/>
      <c r="X26" s="138"/>
      <c r="Y26" s="138"/>
    </row>
    <row r="27" spans="1:25" x14ac:dyDescent="0.3">
      <c r="A27" s="149">
        <f>EINGABEN!A27</f>
        <v>2.7182818279999998</v>
      </c>
      <c r="B27" s="105">
        <f>EINGABEN!D27</f>
        <v>0</v>
      </c>
      <c r="C27" s="105"/>
      <c r="D27" s="105">
        <f t="shared" si="3"/>
        <v>3.6786421961512406E-5</v>
      </c>
      <c r="E27" s="105">
        <f t="shared" si="4"/>
        <v>0</v>
      </c>
      <c r="F27" s="150">
        <f>(C51+C53*D27)</f>
        <v>33.393899010407026</v>
      </c>
      <c r="G27" s="140">
        <f t="shared" si="0"/>
        <v>0</v>
      </c>
      <c r="H27" s="140">
        <f t="shared" si="1"/>
        <v>1.3532408407304422E-9</v>
      </c>
      <c r="I27" s="140">
        <f t="shared" si="1"/>
        <v>0</v>
      </c>
      <c r="J27" s="138" t="str">
        <f>IF(EINGABEN!C27="","",EINGABEN!C27)</f>
        <v/>
      </c>
      <c r="K27" s="142" t="str">
        <f t="shared" si="2"/>
        <v/>
      </c>
      <c r="L27" s="137" t="str">
        <f t="shared" si="5"/>
        <v/>
      </c>
      <c r="M27" s="143" t="str">
        <f t="shared" si="6"/>
        <v/>
      </c>
      <c r="N27" s="137"/>
      <c r="O27" s="137"/>
      <c r="P27" s="138"/>
      <c r="Q27" s="138"/>
      <c r="R27" s="138"/>
      <c r="S27" s="138"/>
      <c r="T27" s="138"/>
      <c r="U27" s="138"/>
      <c r="V27" s="138"/>
      <c r="W27" s="138"/>
      <c r="X27" s="138"/>
      <c r="Y27" s="138"/>
    </row>
    <row r="28" spans="1:25" x14ac:dyDescent="0.3">
      <c r="A28" s="149">
        <f>EINGABEN!A28</f>
        <v>2.7182818279999998</v>
      </c>
      <c r="B28" s="105">
        <f>EINGABEN!D28</f>
        <v>0</v>
      </c>
      <c r="C28" s="105"/>
      <c r="D28" s="105">
        <f t="shared" si="3"/>
        <v>3.6786421961512406E-5</v>
      </c>
      <c r="E28" s="105">
        <f t="shared" si="4"/>
        <v>0</v>
      </c>
      <c r="F28" s="150">
        <f>(C51+C53*D28)</f>
        <v>33.393899010407026</v>
      </c>
      <c r="G28" s="140">
        <f t="shared" si="0"/>
        <v>0</v>
      </c>
      <c r="H28" s="140">
        <f t="shared" si="1"/>
        <v>1.3532408407304422E-9</v>
      </c>
      <c r="I28" s="140">
        <f t="shared" si="1"/>
        <v>0</v>
      </c>
      <c r="J28" s="138" t="str">
        <f>IF(EINGABEN!C28="","",EINGABEN!C28)</f>
        <v/>
      </c>
      <c r="K28" s="151" t="str">
        <f t="shared" si="2"/>
        <v/>
      </c>
      <c r="L28" s="138" t="str">
        <f t="shared" si="5"/>
        <v/>
      </c>
      <c r="M28" s="218" t="str">
        <f t="shared" si="6"/>
        <v/>
      </c>
      <c r="N28" s="138"/>
      <c r="O28" s="137"/>
      <c r="P28" s="138"/>
      <c r="Q28" s="138"/>
      <c r="R28" s="138"/>
      <c r="S28" s="138"/>
      <c r="T28" s="138"/>
      <c r="U28" s="138"/>
      <c r="V28" s="138"/>
      <c r="W28" s="138"/>
      <c r="X28" s="138"/>
      <c r="Y28" s="138"/>
    </row>
    <row r="29" spans="1:25" x14ac:dyDescent="0.3">
      <c r="A29" s="149">
        <f>EINGABEN!A29</f>
        <v>2.7182818279999998</v>
      </c>
      <c r="B29" s="105">
        <f>EINGABEN!D29</f>
        <v>0</v>
      </c>
      <c r="C29" s="105"/>
      <c r="D29" s="105">
        <f t="shared" si="3"/>
        <v>3.6786421961512406E-5</v>
      </c>
      <c r="E29" s="105">
        <f t="shared" si="4"/>
        <v>0</v>
      </c>
      <c r="F29" s="150">
        <f>(C51+C53*D29)</f>
        <v>33.393899010407026</v>
      </c>
      <c r="G29" s="140">
        <f t="shared" si="0"/>
        <v>0</v>
      </c>
      <c r="H29" s="140">
        <f t="shared" si="1"/>
        <v>1.3532408407304422E-9</v>
      </c>
      <c r="I29" s="140">
        <f t="shared" si="1"/>
        <v>0</v>
      </c>
      <c r="J29" s="138" t="str">
        <f>IF(EINGABEN!C29="","",EINGABEN!C29)</f>
        <v/>
      </c>
      <c r="K29" s="151" t="str">
        <f t="shared" si="2"/>
        <v/>
      </c>
      <c r="L29" s="138" t="str">
        <f t="shared" si="5"/>
        <v/>
      </c>
      <c r="M29" s="218" t="str">
        <f t="shared" si="6"/>
        <v/>
      </c>
      <c r="N29" s="138"/>
      <c r="O29" s="137"/>
      <c r="P29" s="138"/>
      <c r="Q29" s="138"/>
      <c r="R29" s="138"/>
      <c r="S29" s="138"/>
      <c r="T29" s="138"/>
      <c r="U29" s="138"/>
      <c r="V29" s="138"/>
      <c r="W29" s="138"/>
      <c r="X29" s="138"/>
      <c r="Y29" s="138"/>
    </row>
    <row r="30" spans="1:25" x14ac:dyDescent="0.3">
      <c r="A30" s="149">
        <f>EINGABEN!A30</f>
        <v>2.7182818279999998</v>
      </c>
      <c r="B30" s="105">
        <f>EINGABEN!D30</f>
        <v>0</v>
      </c>
      <c r="C30" s="105"/>
      <c r="D30" s="105">
        <f t="shared" si="3"/>
        <v>3.6786421961512406E-5</v>
      </c>
      <c r="E30" s="105">
        <f t="shared" si="4"/>
        <v>0</v>
      </c>
      <c r="F30" s="150">
        <f>(C51+C53*D30)</f>
        <v>33.393899010407026</v>
      </c>
      <c r="G30" s="140">
        <f t="shared" si="0"/>
        <v>0</v>
      </c>
      <c r="H30" s="140">
        <f t="shared" si="1"/>
        <v>1.3532408407304422E-9</v>
      </c>
      <c r="I30" s="140">
        <f t="shared" si="1"/>
        <v>0</v>
      </c>
      <c r="J30" s="138" t="str">
        <f>IF(EINGABEN!C30="","",EINGABEN!C30)</f>
        <v/>
      </c>
      <c r="K30" s="151" t="str">
        <f t="shared" si="2"/>
        <v/>
      </c>
      <c r="L30" s="138" t="str">
        <f t="shared" si="5"/>
        <v/>
      </c>
      <c r="M30" s="218" t="str">
        <f t="shared" si="6"/>
        <v/>
      </c>
      <c r="N30" s="138"/>
      <c r="O30" s="137"/>
      <c r="P30" s="138"/>
      <c r="Q30" s="138"/>
      <c r="R30" s="138"/>
      <c r="S30" s="138"/>
      <c r="T30" s="138"/>
      <c r="U30" s="138"/>
      <c r="V30" s="138"/>
      <c r="W30" s="138"/>
      <c r="X30" s="138"/>
      <c r="Y30" s="138"/>
    </row>
    <row r="31" spans="1:25" x14ac:dyDescent="0.3">
      <c r="A31" s="149">
        <f>EINGABEN!A31</f>
        <v>2.7182818279999998</v>
      </c>
      <c r="B31" s="105">
        <f>EINGABEN!D31</f>
        <v>0</v>
      </c>
      <c r="C31" s="105"/>
      <c r="D31" s="105">
        <f t="shared" si="3"/>
        <v>3.6786421961512406E-5</v>
      </c>
      <c r="E31" s="105">
        <f t="shared" si="4"/>
        <v>0</v>
      </c>
      <c r="F31" s="150">
        <f>(C51+C53*D31)</f>
        <v>33.393899010407026</v>
      </c>
      <c r="G31" s="140">
        <f t="shared" si="0"/>
        <v>0</v>
      </c>
      <c r="H31" s="140">
        <f t="shared" si="1"/>
        <v>1.3532408407304422E-9</v>
      </c>
      <c r="I31" s="140">
        <f t="shared" si="1"/>
        <v>0</v>
      </c>
      <c r="J31" s="138" t="str">
        <f>IF(EINGABEN!C31="","",EINGABEN!C31)</f>
        <v/>
      </c>
      <c r="K31" s="151" t="str">
        <f t="shared" si="2"/>
        <v/>
      </c>
      <c r="L31" s="138" t="str">
        <f t="shared" si="5"/>
        <v/>
      </c>
      <c r="M31" s="218" t="str">
        <f t="shared" si="6"/>
        <v/>
      </c>
      <c r="N31" s="138"/>
      <c r="O31" s="137"/>
      <c r="P31" s="138"/>
      <c r="Q31" s="138"/>
      <c r="R31" s="138"/>
      <c r="S31" s="138"/>
      <c r="T31" s="138"/>
      <c r="U31" s="138"/>
      <c r="V31" s="138"/>
      <c r="W31" s="138"/>
      <c r="X31" s="138"/>
      <c r="Y31" s="138"/>
    </row>
    <row r="32" spans="1:25" x14ac:dyDescent="0.3">
      <c r="A32" s="149">
        <f>EINGABEN!A32</f>
        <v>2.7182818279999998</v>
      </c>
      <c r="B32" s="105">
        <f>EINGABEN!D32</f>
        <v>0</v>
      </c>
      <c r="C32" s="105"/>
      <c r="D32" s="105">
        <f t="shared" si="3"/>
        <v>3.6786421961512406E-5</v>
      </c>
      <c r="E32" s="105">
        <f t="shared" si="4"/>
        <v>0</v>
      </c>
      <c r="F32" s="150">
        <f>(C51+C53*D32)</f>
        <v>33.393899010407026</v>
      </c>
      <c r="G32" s="140">
        <f t="shared" si="0"/>
        <v>0</v>
      </c>
      <c r="H32" s="140">
        <f t="shared" si="1"/>
        <v>1.3532408407304422E-9</v>
      </c>
      <c r="I32" s="140">
        <f t="shared" si="1"/>
        <v>0</v>
      </c>
      <c r="J32" s="138" t="str">
        <f>IF(EINGABEN!C32="","",EINGABEN!C32)</f>
        <v/>
      </c>
      <c r="K32" s="151" t="str">
        <f t="shared" si="2"/>
        <v/>
      </c>
      <c r="L32" s="138" t="str">
        <f t="shared" si="5"/>
        <v/>
      </c>
      <c r="M32" s="218" t="str">
        <f t="shared" si="6"/>
        <v/>
      </c>
      <c r="N32" s="138"/>
      <c r="O32" s="137"/>
      <c r="P32" s="138"/>
      <c r="Q32" s="138"/>
      <c r="R32" s="138"/>
      <c r="S32" s="138"/>
      <c r="T32" s="138"/>
      <c r="U32" s="138"/>
      <c r="V32" s="138"/>
      <c r="W32" s="138"/>
      <c r="X32" s="138"/>
      <c r="Y32" s="138"/>
    </row>
    <row r="33" spans="1:25" x14ac:dyDescent="0.3">
      <c r="A33" s="149">
        <f>EINGABEN!A33</f>
        <v>2.7182818279999998</v>
      </c>
      <c r="B33" s="105">
        <f>EINGABEN!D33</f>
        <v>0</v>
      </c>
      <c r="C33" s="105"/>
      <c r="D33" s="105">
        <f t="shared" si="3"/>
        <v>3.6786421961512406E-5</v>
      </c>
      <c r="E33" s="105">
        <f t="shared" si="4"/>
        <v>0</v>
      </c>
      <c r="F33" s="150">
        <f>(C51+C53*D33)</f>
        <v>33.393899010407026</v>
      </c>
      <c r="G33" s="140">
        <f t="shared" si="0"/>
        <v>0</v>
      </c>
      <c r="H33" s="140">
        <f t="shared" si="1"/>
        <v>1.3532408407304422E-9</v>
      </c>
      <c r="I33" s="140">
        <f t="shared" si="1"/>
        <v>0</v>
      </c>
      <c r="J33" s="138" t="str">
        <f>IF(EINGABEN!C33="","",EINGABEN!C33)</f>
        <v/>
      </c>
      <c r="K33" s="151" t="str">
        <f t="shared" si="2"/>
        <v/>
      </c>
      <c r="L33" s="138" t="str">
        <f t="shared" si="5"/>
        <v/>
      </c>
      <c r="M33" s="218" t="str">
        <f t="shared" si="6"/>
        <v/>
      </c>
      <c r="N33" s="138"/>
      <c r="O33" s="137"/>
      <c r="P33" s="138"/>
      <c r="Q33" s="138"/>
      <c r="R33" s="138"/>
      <c r="S33" s="138"/>
      <c r="T33" s="138"/>
      <c r="U33" s="138"/>
      <c r="V33" s="138"/>
      <c r="W33" s="138"/>
      <c r="X33" s="138"/>
      <c r="Y33" s="138"/>
    </row>
    <row r="34" spans="1:25" x14ac:dyDescent="0.3">
      <c r="A34" s="149">
        <f>EINGABEN!A34</f>
        <v>2.7182818279999998</v>
      </c>
      <c r="B34" s="105">
        <f>EINGABEN!D34</f>
        <v>0</v>
      </c>
      <c r="C34" s="105"/>
      <c r="D34" s="105">
        <f t="shared" si="3"/>
        <v>3.6786421961512406E-5</v>
      </c>
      <c r="E34" s="105">
        <f t="shared" si="4"/>
        <v>0</v>
      </c>
      <c r="F34" s="150">
        <f>(C51+C53*D34)</f>
        <v>33.393899010407026</v>
      </c>
      <c r="G34" s="140">
        <f t="shared" si="0"/>
        <v>0</v>
      </c>
      <c r="H34" s="140">
        <f t="shared" si="1"/>
        <v>1.3532408407304422E-9</v>
      </c>
      <c r="I34" s="140">
        <f t="shared" si="1"/>
        <v>0</v>
      </c>
      <c r="J34" s="138" t="str">
        <f>IF(EINGABEN!C34="","",EINGABEN!C34)</f>
        <v/>
      </c>
      <c r="K34" s="151" t="str">
        <f t="shared" si="2"/>
        <v/>
      </c>
      <c r="L34" s="138" t="str">
        <f t="shared" si="5"/>
        <v/>
      </c>
      <c r="M34" s="218" t="str">
        <f t="shared" si="6"/>
        <v/>
      </c>
      <c r="N34" s="138"/>
      <c r="O34" s="137"/>
      <c r="P34" s="138"/>
      <c r="Q34" s="138"/>
      <c r="R34" s="138"/>
      <c r="S34" s="138"/>
      <c r="T34" s="138"/>
      <c r="U34" s="138"/>
      <c r="V34" s="138"/>
      <c r="W34" s="138"/>
      <c r="X34" s="138"/>
      <c r="Y34" s="138"/>
    </row>
    <row r="35" spans="1:25" x14ac:dyDescent="0.3">
      <c r="A35" s="149">
        <f>EINGABEN!A35</f>
        <v>2.7182818279999998</v>
      </c>
      <c r="B35" s="105">
        <f>EINGABEN!D35</f>
        <v>0</v>
      </c>
      <c r="C35" s="105"/>
      <c r="D35" s="105">
        <f t="shared" si="3"/>
        <v>3.6786421961512406E-5</v>
      </c>
      <c r="E35" s="105">
        <f t="shared" si="4"/>
        <v>0</v>
      </c>
      <c r="F35" s="150">
        <f>(C51+C53*D35)</f>
        <v>33.393899010407026</v>
      </c>
      <c r="G35" s="140">
        <f t="shared" si="0"/>
        <v>0</v>
      </c>
      <c r="H35" s="140">
        <f t="shared" si="1"/>
        <v>1.3532408407304422E-9</v>
      </c>
      <c r="I35" s="140">
        <f t="shared" si="1"/>
        <v>0</v>
      </c>
      <c r="J35" s="138" t="str">
        <f>IF(EINGABEN!C35="","",EINGABEN!C35)</f>
        <v/>
      </c>
      <c r="K35" s="151" t="str">
        <f t="shared" si="2"/>
        <v/>
      </c>
      <c r="L35" s="138" t="str">
        <f t="shared" si="5"/>
        <v/>
      </c>
      <c r="M35" s="218" t="str">
        <f t="shared" si="6"/>
        <v/>
      </c>
      <c r="N35" s="138"/>
      <c r="O35" s="137"/>
      <c r="P35" s="138"/>
      <c r="Q35" s="138"/>
      <c r="R35" s="138"/>
      <c r="S35" s="138"/>
      <c r="T35" s="138"/>
      <c r="U35" s="138"/>
      <c r="V35" s="138"/>
      <c r="W35" s="138"/>
      <c r="X35" s="138"/>
      <c r="Y35" s="138"/>
    </row>
    <row r="36" spans="1:25" x14ac:dyDescent="0.3">
      <c r="A36" s="149">
        <f>EINGABEN!A36</f>
        <v>2.7182818279999998</v>
      </c>
      <c r="B36" s="105">
        <f>EINGABEN!D36</f>
        <v>0</v>
      </c>
      <c r="C36" s="105"/>
      <c r="D36" s="105">
        <f t="shared" si="3"/>
        <v>3.6786421961512406E-5</v>
      </c>
      <c r="E36" s="105">
        <f t="shared" si="4"/>
        <v>0</v>
      </c>
      <c r="F36" s="150">
        <f>(C51+C53*D36)</f>
        <v>33.393899010407026</v>
      </c>
      <c r="G36" s="140">
        <f t="shared" si="0"/>
        <v>0</v>
      </c>
      <c r="H36" s="140">
        <f t="shared" si="1"/>
        <v>1.3532408407304422E-9</v>
      </c>
      <c r="I36" s="140">
        <f t="shared" si="1"/>
        <v>0</v>
      </c>
      <c r="J36" s="138" t="str">
        <f>IF(EINGABEN!C36="","",EINGABEN!C36)</f>
        <v/>
      </c>
      <c r="K36" s="151" t="str">
        <f t="shared" si="2"/>
        <v/>
      </c>
      <c r="L36" s="138" t="str">
        <f t="shared" si="5"/>
        <v/>
      </c>
      <c r="M36" s="218" t="str">
        <f t="shared" si="6"/>
        <v/>
      </c>
      <c r="N36" s="138"/>
      <c r="O36" s="137"/>
      <c r="P36" s="138"/>
      <c r="Q36" s="138"/>
      <c r="R36" s="138"/>
      <c r="S36" s="138"/>
      <c r="T36" s="138"/>
      <c r="U36" s="138"/>
      <c r="V36" s="138"/>
      <c r="W36" s="138"/>
      <c r="X36" s="138"/>
      <c r="Y36" s="138"/>
    </row>
    <row r="37" spans="1:25" x14ac:dyDescent="0.3">
      <c r="A37" s="149">
        <f>EINGABEN!A37</f>
        <v>2.7182818279999998</v>
      </c>
      <c r="B37" s="105">
        <f>EINGABEN!D37</f>
        <v>0</v>
      </c>
      <c r="C37" s="105"/>
      <c r="D37" s="105">
        <f t="shared" si="3"/>
        <v>3.6786421961512406E-5</v>
      </c>
      <c r="E37" s="105">
        <f t="shared" si="4"/>
        <v>0</v>
      </c>
      <c r="F37" s="150">
        <f>(C51+C53*D37)</f>
        <v>33.393899010407026</v>
      </c>
      <c r="G37" s="140">
        <f t="shared" si="0"/>
        <v>0</v>
      </c>
      <c r="H37" s="140">
        <f t="shared" si="1"/>
        <v>1.3532408407304422E-9</v>
      </c>
      <c r="I37" s="140">
        <f t="shared" si="1"/>
        <v>0</v>
      </c>
      <c r="J37" s="138" t="str">
        <f>IF(EINGABEN!C37="","",EINGABEN!C37)</f>
        <v/>
      </c>
      <c r="K37" s="151" t="str">
        <f t="shared" si="2"/>
        <v/>
      </c>
      <c r="L37" s="138" t="str">
        <f t="shared" si="5"/>
        <v/>
      </c>
      <c r="M37" s="218" t="str">
        <f t="shared" si="6"/>
        <v/>
      </c>
      <c r="N37" s="138"/>
      <c r="O37" s="137"/>
      <c r="P37" s="138"/>
      <c r="Q37" s="138"/>
      <c r="R37" s="138"/>
      <c r="S37" s="138"/>
      <c r="T37" s="138"/>
      <c r="U37" s="138"/>
      <c r="V37" s="138"/>
      <c r="W37" s="138"/>
      <c r="X37" s="138"/>
      <c r="Y37" s="138"/>
    </row>
    <row r="38" spans="1:25" x14ac:dyDescent="0.3">
      <c r="A38" s="149">
        <f>EINGABEN!A38</f>
        <v>2.7182818279999998</v>
      </c>
      <c r="B38" s="105">
        <f>EINGABEN!D38</f>
        <v>0</v>
      </c>
      <c r="C38" s="105"/>
      <c r="D38" s="105">
        <f t="shared" si="3"/>
        <v>3.6786421961512406E-5</v>
      </c>
      <c r="E38" s="105">
        <f t="shared" si="4"/>
        <v>0</v>
      </c>
      <c r="F38" s="150">
        <f>(C51+C53*D38)</f>
        <v>33.393899010407026</v>
      </c>
      <c r="G38" s="140">
        <f t="shared" si="0"/>
        <v>0</v>
      </c>
      <c r="H38" s="140">
        <f t="shared" si="1"/>
        <v>1.3532408407304422E-9</v>
      </c>
      <c r="I38" s="140">
        <f t="shared" si="1"/>
        <v>0</v>
      </c>
      <c r="J38" s="138" t="str">
        <f>IF(EINGABEN!C38="","",EINGABEN!C38)</f>
        <v/>
      </c>
      <c r="K38" s="151" t="str">
        <f t="shared" si="2"/>
        <v/>
      </c>
      <c r="L38" s="138" t="str">
        <f t="shared" si="5"/>
        <v/>
      </c>
      <c r="M38" s="218" t="str">
        <f t="shared" si="6"/>
        <v/>
      </c>
      <c r="N38" s="138"/>
      <c r="O38" s="137"/>
      <c r="P38" s="138"/>
      <c r="Q38" s="138"/>
      <c r="R38" s="138"/>
      <c r="S38" s="138"/>
      <c r="T38" s="138"/>
      <c r="U38" s="138"/>
      <c r="V38" s="138"/>
      <c r="W38" s="138"/>
      <c r="X38" s="138"/>
      <c r="Y38" s="138"/>
    </row>
    <row r="39" spans="1:25" x14ac:dyDescent="0.3">
      <c r="A39" s="149">
        <f>EINGABEN!A39</f>
        <v>2.7182818279999998</v>
      </c>
      <c r="B39" s="105">
        <f>EINGABEN!D39</f>
        <v>0</v>
      </c>
      <c r="C39" s="105"/>
      <c r="D39" s="105">
        <f t="shared" si="3"/>
        <v>3.6786421961512406E-5</v>
      </c>
      <c r="E39" s="105">
        <f t="shared" si="4"/>
        <v>0</v>
      </c>
      <c r="F39" s="150">
        <f>(C51+C53*D39)</f>
        <v>33.393899010407026</v>
      </c>
      <c r="G39" s="140">
        <f t="shared" si="0"/>
        <v>0</v>
      </c>
      <c r="H39" s="140">
        <f t="shared" si="1"/>
        <v>1.3532408407304422E-9</v>
      </c>
      <c r="I39" s="140">
        <f t="shared" si="1"/>
        <v>0</v>
      </c>
      <c r="J39" s="138" t="str">
        <f>IF(EINGABEN!C39="","",EINGABEN!C39)</f>
        <v/>
      </c>
      <c r="K39" s="151" t="str">
        <f t="shared" si="2"/>
        <v/>
      </c>
      <c r="L39" s="138" t="str">
        <f t="shared" si="5"/>
        <v/>
      </c>
      <c r="M39" s="218" t="str">
        <f t="shared" si="6"/>
        <v/>
      </c>
      <c r="N39" s="138"/>
      <c r="O39" s="137"/>
      <c r="P39" s="138"/>
      <c r="Q39" s="138"/>
      <c r="R39" s="138"/>
      <c r="S39" s="138"/>
      <c r="T39" s="138"/>
      <c r="U39" s="138"/>
      <c r="V39" s="138"/>
      <c r="W39" s="138"/>
      <c r="X39" s="138"/>
      <c r="Y39" s="138"/>
    </row>
    <row r="40" spans="1:25" x14ac:dyDescent="0.3">
      <c r="A40" s="149">
        <f>EINGABEN!A40</f>
        <v>2.7182818279999998</v>
      </c>
      <c r="B40" s="105">
        <f>EINGABEN!D40</f>
        <v>0</v>
      </c>
      <c r="C40" s="105"/>
      <c r="D40" s="105">
        <f t="shared" si="3"/>
        <v>3.6786421961512406E-5</v>
      </c>
      <c r="E40" s="105">
        <f t="shared" si="4"/>
        <v>0</v>
      </c>
      <c r="F40" s="150">
        <f>(C51+C53*D40)</f>
        <v>33.393899010407026</v>
      </c>
      <c r="G40" s="140">
        <f t="shared" si="0"/>
        <v>0</v>
      </c>
      <c r="H40" s="140">
        <f t="shared" si="1"/>
        <v>1.3532408407304422E-9</v>
      </c>
      <c r="I40" s="140">
        <f t="shared" si="1"/>
        <v>0</v>
      </c>
      <c r="J40" s="138" t="str">
        <f>IF(EINGABEN!C40="","",EINGABEN!C40)</f>
        <v/>
      </c>
      <c r="K40" s="151" t="str">
        <f t="shared" si="2"/>
        <v/>
      </c>
      <c r="L40" s="138" t="str">
        <f t="shared" si="5"/>
        <v/>
      </c>
      <c r="M40" s="218" t="str">
        <f t="shared" si="6"/>
        <v/>
      </c>
      <c r="N40" s="138"/>
      <c r="O40" s="137"/>
      <c r="P40" s="138"/>
      <c r="Q40" s="138"/>
      <c r="R40" s="138"/>
      <c r="S40" s="138"/>
      <c r="T40" s="138"/>
      <c r="U40" s="138"/>
      <c r="V40" s="138"/>
      <c r="W40" s="138"/>
      <c r="X40" s="138"/>
      <c r="Y40" s="138"/>
    </row>
    <row r="41" spans="1:25" x14ac:dyDescent="0.3">
      <c r="A41" s="149">
        <f>EINGABEN!A41</f>
        <v>2.7182818279999998</v>
      </c>
      <c r="B41" s="105">
        <f>EINGABEN!D41</f>
        <v>0</v>
      </c>
      <c r="C41" s="105"/>
      <c r="D41" s="105">
        <f t="shared" si="3"/>
        <v>3.6786421961512406E-5</v>
      </c>
      <c r="E41" s="105">
        <f t="shared" si="4"/>
        <v>0</v>
      </c>
      <c r="F41" s="150">
        <f>(C51+C53*D41)</f>
        <v>33.393899010407026</v>
      </c>
      <c r="G41" s="140">
        <f t="shared" si="0"/>
        <v>0</v>
      </c>
      <c r="H41" s="140">
        <f t="shared" si="1"/>
        <v>1.3532408407304422E-9</v>
      </c>
      <c r="I41" s="140">
        <f t="shared" si="1"/>
        <v>0</v>
      </c>
      <c r="J41" s="138" t="str">
        <f>IF(EINGABEN!C41="","",EINGABEN!C41)</f>
        <v/>
      </c>
      <c r="K41" s="151" t="str">
        <f t="shared" si="2"/>
        <v/>
      </c>
      <c r="L41" s="138" t="str">
        <f t="shared" si="5"/>
        <v/>
      </c>
      <c r="M41" s="218" t="str">
        <f t="shared" si="6"/>
        <v/>
      </c>
      <c r="N41" s="138"/>
      <c r="O41" s="143"/>
      <c r="P41" s="138"/>
      <c r="Q41" s="138"/>
      <c r="R41" s="138"/>
      <c r="S41" s="138"/>
      <c r="T41" s="138"/>
      <c r="U41" s="138"/>
      <c r="V41" s="138"/>
      <c r="W41" s="138"/>
      <c r="X41" s="138"/>
      <c r="Y41" s="138"/>
    </row>
    <row r="42" spans="1:25" x14ac:dyDescent="0.3">
      <c r="A42" s="149">
        <f>EINGABEN!A42</f>
        <v>2.7182818279999998</v>
      </c>
      <c r="B42" s="105">
        <f>EINGABEN!D42</f>
        <v>0</v>
      </c>
      <c r="C42" s="105"/>
      <c r="D42" s="105">
        <f t="shared" si="3"/>
        <v>3.6786421961512406E-5</v>
      </c>
      <c r="E42" s="105">
        <f t="shared" si="4"/>
        <v>0</v>
      </c>
      <c r="F42" s="150">
        <f>(C51+C53*D42)</f>
        <v>33.393899010407026</v>
      </c>
      <c r="G42" s="140">
        <f t="shared" si="0"/>
        <v>0</v>
      </c>
      <c r="H42" s="140">
        <f t="shared" si="1"/>
        <v>1.3532408407304422E-9</v>
      </c>
      <c r="I42" s="140">
        <f t="shared" si="1"/>
        <v>0</v>
      </c>
      <c r="J42" s="138" t="str">
        <f>IF(EINGABEN!C42="","",EINGABEN!C42)</f>
        <v/>
      </c>
      <c r="K42" s="151" t="str">
        <f t="shared" si="2"/>
        <v/>
      </c>
      <c r="L42" s="138" t="str">
        <f t="shared" si="5"/>
        <v/>
      </c>
      <c r="M42" s="218" t="str">
        <f t="shared" si="6"/>
        <v/>
      </c>
      <c r="N42" s="138"/>
      <c r="O42" s="143"/>
      <c r="P42" s="138"/>
      <c r="Q42" s="138"/>
      <c r="R42" s="138"/>
      <c r="S42" s="138"/>
      <c r="T42" s="138"/>
      <c r="U42" s="138"/>
      <c r="V42" s="138"/>
      <c r="W42" s="138"/>
      <c r="X42" s="138"/>
      <c r="Y42" s="138"/>
    </row>
    <row r="43" spans="1:25" x14ac:dyDescent="0.3">
      <c r="A43" s="149">
        <f>EINGABEN!A43</f>
        <v>2.7182818279999998</v>
      </c>
      <c r="B43" s="105">
        <f>EINGABEN!D43</f>
        <v>0</v>
      </c>
      <c r="C43" s="105"/>
      <c r="D43" s="105">
        <f t="shared" si="3"/>
        <v>3.6786421961512406E-5</v>
      </c>
      <c r="E43" s="105">
        <f t="shared" si="4"/>
        <v>0</v>
      </c>
      <c r="F43" s="150">
        <f>(C51+C53*D43)</f>
        <v>33.393899010407026</v>
      </c>
      <c r="G43" s="140">
        <f t="shared" si="0"/>
        <v>0</v>
      </c>
      <c r="H43" s="140">
        <f t="shared" si="1"/>
        <v>1.3532408407304422E-9</v>
      </c>
      <c r="I43" s="140">
        <f t="shared" si="1"/>
        <v>0</v>
      </c>
      <c r="J43" s="138" t="str">
        <f>IF(EINGABEN!C43="","",EINGABEN!C43)</f>
        <v/>
      </c>
      <c r="K43" s="151" t="str">
        <f t="shared" si="2"/>
        <v/>
      </c>
      <c r="L43" s="138" t="str">
        <f t="shared" si="5"/>
        <v/>
      </c>
      <c r="M43" s="218" t="str">
        <f t="shared" si="6"/>
        <v/>
      </c>
      <c r="N43" s="138"/>
      <c r="O43" s="143"/>
      <c r="P43" s="138"/>
      <c r="Q43" s="138"/>
      <c r="R43" s="138"/>
      <c r="S43" s="138"/>
      <c r="T43" s="138"/>
      <c r="U43" s="138"/>
      <c r="V43" s="138"/>
      <c r="W43" s="138"/>
      <c r="X43" s="138"/>
      <c r="Y43" s="138"/>
    </row>
    <row r="44" spans="1:25" x14ac:dyDescent="0.3">
      <c r="A44" s="149">
        <f>EINGABEN!A44</f>
        <v>2.7182818279999998</v>
      </c>
      <c r="B44" s="105">
        <f>EINGABEN!D44</f>
        <v>0</v>
      </c>
      <c r="C44" s="105"/>
      <c r="D44" s="105">
        <f t="shared" si="3"/>
        <v>3.6786421961512406E-5</v>
      </c>
      <c r="E44" s="105">
        <f t="shared" si="4"/>
        <v>0</v>
      </c>
      <c r="F44" s="150">
        <f>(C51+C53*D44)</f>
        <v>33.393899010407026</v>
      </c>
      <c r="G44" s="140">
        <f t="shared" si="0"/>
        <v>0</v>
      </c>
      <c r="H44" s="140">
        <f t="shared" si="1"/>
        <v>1.3532408407304422E-9</v>
      </c>
      <c r="I44" s="140">
        <f t="shared" si="1"/>
        <v>0</v>
      </c>
      <c r="J44" s="138" t="str">
        <f>IF(EINGABEN!C44="","",EINGABEN!C44)</f>
        <v/>
      </c>
      <c r="K44" s="151" t="str">
        <f t="shared" si="2"/>
        <v/>
      </c>
      <c r="L44" s="138" t="str">
        <f t="shared" si="5"/>
        <v/>
      </c>
      <c r="M44" s="218" t="str">
        <f t="shared" si="6"/>
        <v/>
      </c>
      <c r="N44" s="138"/>
      <c r="O44" s="143"/>
      <c r="P44" s="138"/>
      <c r="Q44" s="138"/>
      <c r="R44" s="138"/>
      <c r="S44" s="138"/>
      <c r="T44" s="138"/>
      <c r="U44" s="138"/>
      <c r="V44" s="138"/>
      <c r="W44" s="138"/>
      <c r="X44" s="138"/>
      <c r="Y44" s="138"/>
    </row>
    <row r="45" spans="1:25" ht="15" thickBot="1" x14ac:dyDescent="0.35">
      <c r="A45" s="206">
        <f>EINGABEN!A45</f>
        <v>2.7182818279999998</v>
      </c>
      <c r="B45" s="207">
        <f>EINGABEN!D45</f>
        <v>0</v>
      </c>
      <c r="C45" s="207"/>
      <c r="D45" s="207">
        <f t="shared" si="3"/>
        <v>3.6786421961512406E-5</v>
      </c>
      <c r="E45" s="207">
        <f t="shared" si="4"/>
        <v>0</v>
      </c>
      <c r="F45" s="160">
        <f>(C51+C53*D45)</f>
        <v>33.393899010407026</v>
      </c>
      <c r="G45" s="140">
        <f t="shared" si="0"/>
        <v>0</v>
      </c>
      <c r="H45" s="140">
        <f t="shared" si="1"/>
        <v>1.3532408407304422E-9</v>
      </c>
      <c r="I45" s="140">
        <f t="shared" si="1"/>
        <v>0</v>
      </c>
      <c r="J45" s="138" t="str">
        <f>IF(EINGABEN!C45="","",EINGABEN!C45)</f>
        <v/>
      </c>
      <c r="K45" s="138"/>
      <c r="L45" s="138" t="str">
        <f t="shared" si="5"/>
        <v/>
      </c>
      <c r="M45" s="218" t="str">
        <f t="shared" si="6"/>
        <v/>
      </c>
      <c r="N45" s="138"/>
      <c r="O45" s="143"/>
      <c r="P45" s="138"/>
      <c r="Q45" s="138"/>
      <c r="R45" s="138"/>
      <c r="S45" s="138"/>
      <c r="T45" s="138"/>
      <c r="U45" s="138"/>
      <c r="V45" s="138"/>
      <c r="W45" s="138"/>
      <c r="X45" s="138"/>
      <c r="Y45" s="138"/>
    </row>
    <row r="46" spans="1:25" ht="15" thickTop="1" x14ac:dyDescent="0.3">
      <c r="A46" s="152" t="s">
        <v>44</v>
      </c>
      <c r="B46" s="153"/>
      <c r="C46" s="153"/>
      <c r="D46" s="153"/>
      <c r="E46" s="153"/>
      <c r="F46" s="148"/>
      <c r="G46" s="151"/>
      <c r="H46" s="151"/>
      <c r="I46" s="151"/>
      <c r="J46" s="138"/>
      <c r="K46" s="151"/>
      <c r="L46" s="154" t="s">
        <v>114</v>
      </c>
      <c r="M46" s="219">
        <f>_xlfn.STDEV.S((M6:M45))</f>
        <v>23.63891902839428</v>
      </c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</row>
    <row r="47" spans="1:25" x14ac:dyDescent="0.3">
      <c r="A47" s="156" t="s">
        <v>40</v>
      </c>
      <c r="B47" s="157" t="s">
        <v>43</v>
      </c>
      <c r="C47" s="157"/>
      <c r="D47" s="157"/>
      <c r="E47" s="157"/>
      <c r="F47" s="150"/>
      <c r="G47" s="151"/>
      <c r="H47" s="151"/>
      <c r="I47" s="151"/>
      <c r="J47" s="138"/>
      <c r="K47" s="151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</row>
    <row r="48" spans="1:25" ht="20.399999999999999" x14ac:dyDescent="0.4">
      <c r="A48" s="156" t="s">
        <v>41</v>
      </c>
      <c r="B48" s="157" t="s">
        <v>104</v>
      </c>
      <c r="C48" s="157"/>
      <c r="D48" s="157"/>
      <c r="E48" s="157"/>
      <c r="F48" s="150"/>
      <c r="G48" s="151"/>
      <c r="H48" s="151"/>
      <c r="I48" s="151"/>
      <c r="J48" s="138"/>
      <c r="K48" s="154" t="s">
        <v>115</v>
      </c>
      <c r="L48" s="219">
        <f>AVERAGE(L6:L45)</f>
        <v>82.259352706444943</v>
      </c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</row>
    <row r="49" spans="1:25" ht="15" thickBot="1" x14ac:dyDescent="0.35">
      <c r="A49" s="158" t="s">
        <v>39</v>
      </c>
      <c r="B49" s="159"/>
      <c r="C49" s="159"/>
      <c r="D49" s="159"/>
      <c r="E49" s="159"/>
      <c r="F49" s="160"/>
      <c r="G49" s="151"/>
      <c r="H49" s="151"/>
      <c r="I49" s="151"/>
      <c r="J49" s="151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</row>
    <row r="50" spans="1:25" ht="15" thickTop="1" x14ac:dyDescent="0.3">
      <c r="A50" s="152"/>
      <c r="B50" s="153"/>
      <c r="C50" s="153"/>
      <c r="D50" s="153"/>
      <c r="E50" s="153"/>
      <c r="F50" s="148"/>
      <c r="G50" s="151"/>
      <c r="H50" s="151"/>
      <c r="I50" s="151"/>
      <c r="J50" s="151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</row>
    <row r="51" spans="1:25" x14ac:dyDescent="0.3">
      <c r="A51" s="161" t="s">
        <v>11</v>
      </c>
      <c r="B51" s="162"/>
      <c r="C51" s="163">
        <f>IF(MIN(EINGABEN!C6:'EINGABEN'!C45)&lt;1,"keine Lösung",IF(D58=0,0,ROUND(((E4-(C53*D4))/C4),6)))</f>
        <v>33.390194999999999</v>
      </c>
      <c r="D51" s="157"/>
      <c r="E51" s="157"/>
      <c r="F51" s="150"/>
      <c r="G51" s="151"/>
      <c r="H51" s="151"/>
      <c r="I51" s="151"/>
      <c r="J51" s="151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</row>
    <row r="52" spans="1:25" x14ac:dyDescent="0.3">
      <c r="A52" s="166"/>
      <c r="B52" s="167"/>
      <c r="C52" s="167"/>
      <c r="D52" s="157"/>
      <c r="E52" s="157"/>
      <c r="F52" s="150"/>
      <c r="G52" s="151"/>
      <c r="H52" s="151"/>
      <c r="I52" s="151"/>
      <c r="J52" s="151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</row>
    <row r="53" spans="1:25" x14ac:dyDescent="0.3">
      <c r="A53" s="168" t="s">
        <v>12</v>
      </c>
      <c r="B53" s="167"/>
      <c r="C53" s="167">
        <f>IF(MIN(EINGABEN!C6:'EINGABEN'!C45)&lt;1,"keine Lösung",IF(D58=0,0,ROUND((C4*G4-D4*E4)/(C4*H4-(D4)^2),6)))</f>
        <v>100.68960800000001</v>
      </c>
      <c r="D53" s="157"/>
      <c r="E53" s="157"/>
      <c r="F53" s="150"/>
      <c r="G53" s="151"/>
      <c r="H53" s="151"/>
      <c r="I53" s="151"/>
      <c r="J53" s="151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</row>
    <row r="54" spans="1:25" x14ac:dyDescent="0.3">
      <c r="A54" s="166"/>
      <c r="B54" s="167"/>
      <c r="C54" s="167"/>
      <c r="D54" s="157"/>
      <c r="E54" s="157"/>
      <c r="F54" s="150"/>
      <c r="G54" s="151"/>
      <c r="H54" s="151"/>
      <c r="I54" s="151"/>
      <c r="J54" s="151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</row>
    <row r="55" spans="1:25" x14ac:dyDescent="0.3">
      <c r="A55" s="168" t="s">
        <v>13</v>
      </c>
      <c r="B55" s="167"/>
      <c r="C55" s="167">
        <f>IF(MIN(EINGABEN!C6:'EINGABEN'!C45)&lt;1,"keine Lösung",IF(D58=0,0,IF(D57/D58&gt;1,1,ROUND(ABS(D57/D58),6))))</f>
        <v>0.73691600000000002</v>
      </c>
      <c r="D55" s="157"/>
      <c r="E55" s="157"/>
      <c r="F55" s="150"/>
      <c r="G55" s="151"/>
      <c r="H55" s="151"/>
      <c r="I55" s="151"/>
      <c r="J55" s="151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</row>
    <row r="56" spans="1:25" ht="15" thickBot="1" x14ac:dyDescent="0.35">
      <c r="A56" s="158"/>
      <c r="B56" s="159"/>
      <c r="C56" s="159"/>
      <c r="D56" s="159"/>
      <c r="E56" s="159"/>
      <c r="F56" s="160"/>
      <c r="G56" s="151"/>
      <c r="H56" s="151"/>
      <c r="I56" s="151"/>
      <c r="J56" s="151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</row>
    <row r="57" spans="1:25" ht="15" thickTop="1" x14ac:dyDescent="0.3">
      <c r="A57" s="208" t="s">
        <v>14</v>
      </c>
      <c r="B57" s="190"/>
      <c r="C57" s="209" t="s">
        <v>19</v>
      </c>
      <c r="D57" s="210">
        <f>(C4*G4-(D4*E4))</f>
        <v>3197.7987499999995</v>
      </c>
      <c r="E57" s="211" t="s">
        <v>70</v>
      </c>
      <c r="F57" s="148"/>
      <c r="G57" s="151"/>
      <c r="H57" s="151"/>
      <c r="I57" s="151"/>
      <c r="J57" s="151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</row>
    <row r="58" spans="1:25" x14ac:dyDescent="0.3">
      <c r="A58" s="173"/>
      <c r="B58" s="169"/>
      <c r="C58" s="170" t="s">
        <v>20</v>
      </c>
      <c r="D58" s="172">
        <f>((C4*H4-(D4)^2)*(C4*I4-(E4)^2))^0.5</f>
        <v>4339.4318264462408</v>
      </c>
      <c r="E58" s="172" t="s">
        <v>70</v>
      </c>
      <c r="F58" s="150"/>
      <c r="G58" s="151"/>
      <c r="H58" s="151"/>
      <c r="I58" s="151"/>
      <c r="J58" s="151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</row>
    <row r="59" spans="1:25" x14ac:dyDescent="0.3">
      <c r="A59" s="174"/>
      <c r="B59" s="61"/>
      <c r="C59" s="264" t="s">
        <v>109</v>
      </c>
      <c r="D59" s="265"/>
      <c r="E59" s="181">
        <f>IF(EINGABEN!D46&lt;10,"Anzahl zu klein",ROUND((E60*(1+E63/100)),2))</f>
        <v>216.35</v>
      </c>
      <c r="F59" s="176"/>
      <c r="G59" s="151"/>
      <c r="H59" s="151"/>
      <c r="I59" s="151"/>
      <c r="J59" s="151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</row>
    <row r="60" spans="1:25" x14ac:dyDescent="0.3">
      <c r="A60" s="177" t="s">
        <v>15</v>
      </c>
      <c r="B60" s="213">
        <v>16</v>
      </c>
      <c r="C60" s="178" t="s">
        <v>16</v>
      </c>
      <c r="D60" s="167" t="s">
        <v>71</v>
      </c>
      <c r="E60" s="179">
        <f>IF(MIN(EINGABEN!C6:'EINGABEN'!C45)&lt;1,"keine Lösung",IF(C55=0,0,ROUND((C51+C53*LN((LN((B60+0.0001))))),2)))</f>
        <v>136.07</v>
      </c>
      <c r="F60" s="150"/>
      <c r="G60" s="151"/>
      <c r="H60" s="151"/>
      <c r="I60" s="151"/>
      <c r="J60" s="151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</row>
    <row r="61" spans="1:25" x14ac:dyDescent="0.3">
      <c r="A61" s="180" t="s">
        <v>62</v>
      </c>
      <c r="B61" s="169" t="s">
        <v>107</v>
      </c>
      <c r="C61" s="264" t="s">
        <v>110</v>
      </c>
      <c r="D61" s="265"/>
      <c r="E61" s="181">
        <f>IF(EINGABEN!D46&lt;10,"Anzahl zu klein",ROUND((E60*(1-E63/100)),2))</f>
        <v>55.79</v>
      </c>
      <c r="F61" s="150"/>
      <c r="G61" s="151"/>
      <c r="H61" s="151"/>
      <c r="I61" s="151"/>
      <c r="J61" s="151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</row>
    <row r="62" spans="1:25" x14ac:dyDescent="0.3">
      <c r="A62" s="177" t="s">
        <v>17</v>
      </c>
      <c r="B62" s="186">
        <v>136.07</v>
      </c>
      <c r="C62" s="178" t="s">
        <v>16</v>
      </c>
      <c r="D62" s="167" t="s">
        <v>69</v>
      </c>
      <c r="E62" s="179">
        <f>IF(MIN(EINGABEN!C6:'EINGABEN'!C45)&lt;1,"keine Lösung",IF(C55=0,0,ROUND(((2.71828183^(2.71828183^((B62-C51)/C53)))),1)))</f>
        <v>16</v>
      </c>
      <c r="F62" s="150"/>
      <c r="G62" s="151"/>
      <c r="H62" s="151"/>
      <c r="I62" s="151"/>
      <c r="J62" s="151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</row>
    <row r="63" spans="1:25" ht="15" thickBot="1" x14ac:dyDescent="0.35">
      <c r="A63" s="182" t="s">
        <v>124</v>
      </c>
      <c r="B63" s="183">
        <f>IF(MIN(EINGABEN!C6:'EINGABEN'!C45)&lt;1,"keine Lösung",IF(C55=0,0,ROUND((C51+C53*LN((LN((1+0.0001))))),2)))</f>
        <v>-894</v>
      </c>
      <c r="C63" s="278" t="s">
        <v>117</v>
      </c>
      <c r="D63" s="278"/>
      <c r="E63" s="184">
        <f>IF(EINGABEN!D46&lt;10,"Anzahl zu klein",ROUND((((2.868009*((LN((EINGABEN!D46)^0.5)))^-2.421118)*M46)/L48)*100,0))</f>
        <v>59</v>
      </c>
      <c r="F63" s="160"/>
      <c r="G63" s="151"/>
      <c r="H63" s="151"/>
      <c r="I63" s="151"/>
      <c r="J63" s="151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</row>
    <row r="64" spans="1:25" ht="15" thickTop="1" x14ac:dyDescent="0.3">
      <c r="A64" s="212"/>
      <c r="B64" s="212"/>
      <c r="C64" s="212"/>
      <c r="D64" s="212"/>
      <c r="E64" s="212"/>
      <c r="F64" s="212"/>
      <c r="G64" s="151"/>
      <c r="H64" s="151"/>
      <c r="I64" s="151"/>
      <c r="J64" s="151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</row>
    <row r="65" spans="2:25" x14ac:dyDescent="0.3">
      <c r="B65" s="61"/>
      <c r="D65" s="61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</row>
    <row r="66" spans="2:25" x14ac:dyDescent="0.3"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</row>
    <row r="67" spans="2:25" x14ac:dyDescent="0.3"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</row>
    <row r="68" spans="2:25" x14ac:dyDescent="0.3"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</row>
    <row r="69" spans="2:25" x14ac:dyDescent="0.3"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</row>
    <row r="70" spans="2:25" x14ac:dyDescent="0.3"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</row>
    <row r="71" spans="2:25" x14ac:dyDescent="0.3"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</row>
    <row r="72" spans="2:25" x14ac:dyDescent="0.3"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</row>
    <row r="73" spans="2:25" x14ac:dyDescent="0.3"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</row>
    <row r="74" spans="2:25" x14ac:dyDescent="0.3"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</row>
    <row r="75" spans="2:25" x14ac:dyDescent="0.3"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</row>
    <row r="76" spans="2:25" x14ac:dyDescent="0.3"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</row>
    <row r="77" spans="2:25" x14ac:dyDescent="0.3"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</row>
    <row r="78" spans="2:25" x14ac:dyDescent="0.3"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</row>
    <row r="79" spans="2:25" x14ac:dyDescent="0.3"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</row>
    <row r="80" spans="2:25" x14ac:dyDescent="0.3"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</row>
    <row r="81" spans="7:25" x14ac:dyDescent="0.3"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</row>
    <row r="82" spans="7:25" x14ac:dyDescent="0.3"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</row>
    <row r="83" spans="7:25" x14ac:dyDescent="0.3"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</row>
    <row r="84" spans="7:25" x14ac:dyDescent="0.3"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</row>
    <row r="85" spans="7:25" x14ac:dyDescent="0.3"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</row>
    <row r="86" spans="7:25" x14ac:dyDescent="0.3"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</row>
    <row r="87" spans="7:25" x14ac:dyDescent="0.3"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</row>
    <row r="88" spans="7:25" x14ac:dyDescent="0.3"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</row>
    <row r="89" spans="7:25" x14ac:dyDescent="0.3"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</row>
    <row r="90" spans="7:25" x14ac:dyDescent="0.3"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</row>
    <row r="91" spans="7:25" x14ac:dyDescent="0.3"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</row>
    <row r="92" spans="7:25" x14ac:dyDescent="0.3"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</row>
    <row r="93" spans="7:25" x14ac:dyDescent="0.3"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</row>
    <row r="94" spans="7:25" x14ac:dyDescent="0.3"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</row>
    <row r="95" spans="7:25" x14ac:dyDescent="0.3"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</row>
    <row r="96" spans="7:25" x14ac:dyDescent="0.3"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</row>
    <row r="97" spans="7:25" x14ac:dyDescent="0.3"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</row>
    <row r="98" spans="7:25" x14ac:dyDescent="0.3"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</row>
    <row r="99" spans="7:25" x14ac:dyDescent="0.3"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</row>
    <row r="100" spans="7:25" x14ac:dyDescent="0.3"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</row>
    <row r="101" spans="7:25" x14ac:dyDescent="0.3"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</row>
    <row r="102" spans="7:25" x14ac:dyDescent="0.3"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</row>
    <row r="103" spans="7:25" x14ac:dyDescent="0.3"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</row>
    <row r="104" spans="7:25" x14ac:dyDescent="0.3"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</row>
    <row r="105" spans="7:25" x14ac:dyDescent="0.3"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</row>
    <row r="106" spans="7:25" x14ac:dyDescent="0.3"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</row>
    <row r="107" spans="7:25" x14ac:dyDescent="0.3"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</row>
    <row r="108" spans="7:25" x14ac:dyDescent="0.3"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</row>
    <row r="109" spans="7:25" x14ac:dyDescent="0.3"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</row>
    <row r="110" spans="7:25" x14ac:dyDescent="0.3"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</row>
    <row r="111" spans="7:25" x14ac:dyDescent="0.3"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</row>
    <row r="112" spans="7:25" x14ac:dyDescent="0.3"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</row>
    <row r="113" spans="7:25" x14ac:dyDescent="0.3"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</row>
    <row r="114" spans="7:25" x14ac:dyDescent="0.3"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</row>
    <row r="115" spans="7:25" x14ac:dyDescent="0.3"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</row>
    <row r="116" spans="7:25" x14ac:dyDescent="0.3"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</row>
    <row r="117" spans="7:25" x14ac:dyDescent="0.3"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</row>
    <row r="118" spans="7:25" x14ac:dyDescent="0.3"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</row>
    <row r="119" spans="7:25" x14ac:dyDescent="0.3"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</row>
    <row r="120" spans="7:25" x14ac:dyDescent="0.3"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</row>
    <row r="121" spans="7:25" x14ac:dyDescent="0.3"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</row>
    <row r="122" spans="7:25" x14ac:dyDescent="0.3"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</row>
    <row r="123" spans="7:25" x14ac:dyDescent="0.3"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</row>
    <row r="124" spans="7:25" x14ac:dyDescent="0.3"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</row>
    <row r="125" spans="7:25" x14ac:dyDescent="0.3"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</row>
    <row r="126" spans="7:25" x14ac:dyDescent="0.3"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</row>
    <row r="127" spans="7:25" x14ac:dyDescent="0.3"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</row>
    <row r="128" spans="7:25" x14ac:dyDescent="0.3"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</row>
    <row r="129" spans="7:25" x14ac:dyDescent="0.3"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</row>
    <row r="130" spans="7:25" x14ac:dyDescent="0.3"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</row>
    <row r="131" spans="7:25" x14ac:dyDescent="0.3"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</row>
    <row r="132" spans="7:25" x14ac:dyDescent="0.3"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</row>
    <row r="133" spans="7:25" x14ac:dyDescent="0.3"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</row>
    <row r="134" spans="7:25" x14ac:dyDescent="0.3"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</row>
    <row r="135" spans="7:25" x14ac:dyDescent="0.3"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</row>
    <row r="136" spans="7:25" x14ac:dyDescent="0.3"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</row>
    <row r="137" spans="7:25" x14ac:dyDescent="0.3"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</row>
    <row r="138" spans="7:25" x14ac:dyDescent="0.3"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</row>
    <row r="139" spans="7:25" x14ac:dyDescent="0.3"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</row>
    <row r="140" spans="7:25" x14ac:dyDescent="0.3"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</row>
    <row r="141" spans="7:25" x14ac:dyDescent="0.3"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</row>
    <row r="142" spans="7:25" x14ac:dyDescent="0.3"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</row>
    <row r="143" spans="7:25" x14ac:dyDescent="0.3"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</row>
    <row r="144" spans="7:25" x14ac:dyDescent="0.3"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</row>
    <row r="145" spans="7:25" x14ac:dyDescent="0.3"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</row>
    <row r="146" spans="7:25" x14ac:dyDescent="0.3"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</row>
    <row r="147" spans="7:25" x14ac:dyDescent="0.3"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</row>
    <row r="148" spans="7:25" x14ac:dyDescent="0.3"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</row>
    <row r="149" spans="7:25" x14ac:dyDescent="0.3"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</row>
    <row r="150" spans="7:25" x14ac:dyDescent="0.3"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</row>
    <row r="151" spans="7:25" x14ac:dyDescent="0.3"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</row>
    <row r="152" spans="7:25" x14ac:dyDescent="0.3"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</row>
    <row r="153" spans="7:25" x14ac:dyDescent="0.3"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</row>
    <row r="154" spans="7:25" x14ac:dyDescent="0.3"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</row>
    <row r="155" spans="7:25" x14ac:dyDescent="0.3"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</row>
    <row r="156" spans="7:25" x14ac:dyDescent="0.3"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</row>
    <row r="157" spans="7:25" x14ac:dyDescent="0.3"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</row>
    <row r="158" spans="7:25" x14ac:dyDescent="0.3"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</row>
    <row r="159" spans="7:25" x14ac:dyDescent="0.3"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</row>
    <row r="160" spans="7:25" x14ac:dyDescent="0.3"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</row>
    <row r="161" spans="7:25" x14ac:dyDescent="0.3"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</row>
    <row r="162" spans="7:25" x14ac:dyDescent="0.3"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</row>
    <row r="163" spans="7:25" x14ac:dyDescent="0.3"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</row>
    <row r="164" spans="7:25" x14ac:dyDescent="0.3"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</row>
    <row r="165" spans="7:25" x14ac:dyDescent="0.3"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</row>
    <row r="166" spans="7:25" x14ac:dyDescent="0.3"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</row>
    <row r="167" spans="7:25" x14ac:dyDescent="0.3"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</row>
    <row r="168" spans="7:25" x14ac:dyDescent="0.3"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</row>
    <row r="169" spans="7:25" x14ac:dyDescent="0.3"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</row>
    <row r="170" spans="7:25" x14ac:dyDescent="0.3"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</row>
    <row r="171" spans="7:25" x14ac:dyDescent="0.3"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</row>
    <row r="172" spans="7:25" x14ac:dyDescent="0.3"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</row>
    <row r="173" spans="7:25" x14ac:dyDescent="0.3"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</row>
    <row r="174" spans="7:25" x14ac:dyDescent="0.3"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</row>
    <row r="175" spans="7:25" x14ac:dyDescent="0.3"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</row>
    <row r="176" spans="7:25" x14ac:dyDescent="0.3"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</row>
    <row r="177" spans="7:25" x14ac:dyDescent="0.3"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</row>
    <row r="178" spans="7:25" x14ac:dyDescent="0.3"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</row>
    <row r="179" spans="7:25" x14ac:dyDescent="0.3"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</row>
    <row r="180" spans="7:25" x14ac:dyDescent="0.3"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</row>
    <row r="181" spans="7:25" x14ac:dyDescent="0.3"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</row>
    <row r="182" spans="7:25" x14ac:dyDescent="0.3"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</row>
    <row r="183" spans="7:25" x14ac:dyDescent="0.3"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</row>
    <row r="184" spans="7:25" x14ac:dyDescent="0.3"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</row>
    <row r="185" spans="7:25" x14ac:dyDescent="0.3"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</row>
    <row r="186" spans="7:25" x14ac:dyDescent="0.3"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</row>
    <row r="187" spans="7:25" x14ac:dyDescent="0.3"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</row>
    <row r="188" spans="7:25" x14ac:dyDescent="0.3"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</row>
    <row r="189" spans="7:25" x14ac:dyDescent="0.3"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</row>
    <row r="190" spans="7:25" x14ac:dyDescent="0.3"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</row>
    <row r="191" spans="7:25" x14ac:dyDescent="0.3"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</row>
    <row r="192" spans="7:25" x14ac:dyDescent="0.3"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</row>
    <row r="193" spans="7:25" x14ac:dyDescent="0.3"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</row>
    <row r="194" spans="7:25" x14ac:dyDescent="0.3"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</row>
    <row r="195" spans="7:25" x14ac:dyDescent="0.3"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</row>
    <row r="196" spans="7:25" x14ac:dyDescent="0.3"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</row>
    <row r="197" spans="7:25" x14ac:dyDescent="0.3"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</row>
    <row r="198" spans="7:25" x14ac:dyDescent="0.3"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</row>
    <row r="199" spans="7:25" x14ac:dyDescent="0.3"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</row>
    <row r="200" spans="7:25" x14ac:dyDescent="0.3"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</row>
    <row r="201" spans="7:25" x14ac:dyDescent="0.3"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</row>
    <row r="202" spans="7:25" x14ac:dyDescent="0.3"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</row>
    <row r="203" spans="7:25" x14ac:dyDescent="0.3"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</row>
    <row r="204" spans="7:25" x14ac:dyDescent="0.3"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</row>
    <row r="205" spans="7:25" x14ac:dyDescent="0.3"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</row>
    <row r="206" spans="7:25" x14ac:dyDescent="0.3"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</row>
    <row r="207" spans="7:25" x14ac:dyDescent="0.3"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</row>
    <row r="208" spans="7:25" x14ac:dyDescent="0.3"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</row>
    <row r="209" spans="7:25" x14ac:dyDescent="0.3"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</row>
    <row r="210" spans="7:25" x14ac:dyDescent="0.3"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</row>
    <row r="211" spans="7:25" x14ac:dyDescent="0.3"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</row>
    <row r="212" spans="7:25" x14ac:dyDescent="0.3"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</row>
    <row r="213" spans="7:25" x14ac:dyDescent="0.3"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</row>
    <row r="214" spans="7:25" x14ac:dyDescent="0.3"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</row>
    <row r="215" spans="7:25" x14ac:dyDescent="0.3"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</row>
    <row r="216" spans="7:25" x14ac:dyDescent="0.3"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</row>
    <row r="217" spans="7:25" x14ac:dyDescent="0.3"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</row>
    <row r="218" spans="7:25" x14ac:dyDescent="0.3"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</row>
    <row r="219" spans="7:25" x14ac:dyDescent="0.3"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</row>
    <row r="220" spans="7:25" x14ac:dyDescent="0.3"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</row>
    <row r="221" spans="7:25" x14ac:dyDescent="0.3"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</row>
    <row r="222" spans="7:25" x14ac:dyDescent="0.3"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</row>
    <row r="223" spans="7:25" x14ac:dyDescent="0.3"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</row>
    <row r="224" spans="7:25" x14ac:dyDescent="0.3"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</row>
    <row r="225" spans="7:25" x14ac:dyDescent="0.3"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</row>
    <row r="226" spans="7:25" x14ac:dyDescent="0.3"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</row>
    <row r="227" spans="7:25" x14ac:dyDescent="0.3"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</row>
    <row r="228" spans="7:25" x14ac:dyDescent="0.3"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</row>
    <row r="229" spans="7:25" x14ac:dyDescent="0.3"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</row>
    <row r="230" spans="7:25" x14ac:dyDescent="0.3"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</row>
    <row r="231" spans="7:25" x14ac:dyDescent="0.3"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</row>
    <row r="232" spans="7:25" x14ac:dyDescent="0.3"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</row>
    <row r="233" spans="7:25" x14ac:dyDescent="0.3"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</row>
    <row r="234" spans="7:25" x14ac:dyDescent="0.3"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</row>
    <row r="235" spans="7:25" x14ac:dyDescent="0.3"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</row>
    <row r="236" spans="7:25" x14ac:dyDescent="0.3"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</row>
    <row r="237" spans="7:25" x14ac:dyDescent="0.3"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</row>
    <row r="238" spans="7:25" x14ac:dyDescent="0.3"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</row>
    <row r="239" spans="7:25" x14ac:dyDescent="0.3"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</row>
    <row r="240" spans="7:25" x14ac:dyDescent="0.3"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</row>
    <row r="241" spans="7:25" x14ac:dyDescent="0.3"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</row>
    <row r="242" spans="7:25" x14ac:dyDescent="0.3"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</row>
    <row r="243" spans="7:25" x14ac:dyDescent="0.3"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</row>
    <row r="244" spans="7:25" x14ac:dyDescent="0.3"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</row>
    <row r="245" spans="7:25" x14ac:dyDescent="0.3"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</row>
    <row r="246" spans="7:25" x14ac:dyDescent="0.3"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</row>
    <row r="247" spans="7:25" x14ac:dyDescent="0.3"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</row>
    <row r="248" spans="7:25" x14ac:dyDescent="0.3"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</row>
    <row r="249" spans="7:25" x14ac:dyDescent="0.3"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</row>
    <row r="250" spans="7:25" x14ac:dyDescent="0.3"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</row>
    <row r="251" spans="7:25" x14ac:dyDescent="0.3"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</row>
    <row r="252" spans="7:25" x14ac:dyDescent="0.3"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</row>
    <row r="253" spans="7:25" x14ac:dyDescent="0.3"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</row>
    <row r="254" spans="7:25" x14ac:dyDescent="0.3"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</row>
    <row r="255" spans="7:25" x14ac:dyDescent="0.3"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</row>
    <row r="256" spans="7:25" x14ac:dyDescent="0.3"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</row>
    <row r="257" spans="7:25" x14ac:dyDescent="0.3"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</row>
    <row r="258" spans="7:25" x14ac:dyDescent="0.3"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</row>
    <row r="259" spans="7:25" x14ac:dyDescent="0.3"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</row>
    <row r="260" spans="7:25" x14ac:dyDescent="0.3"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</row>
    <row r="261" spans="7:25" x14ac:dyDescent="0.3"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</row>
    <row r="262" spans="7:25" x14ac:dyDescent="0.3"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</row>
    <row r="263" spans="7:25" x14ac:dyDescent="0.3"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</row>
    <row r="264" spans="7:25" x14ac:dyDescent="0.3"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</row>
    <row r="265" spans="7:25" x14ac:dyDescent="0.3"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</row>
    <row r="266" spans="7:25" x14ac:dyDescent="0.3"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</row>
    <row r="267" spans="7:25" x14ac:dyDescent="0.3"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</row>
    <row r="268" spans="7:25" x14ac:dyDescent="0.3"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</row>
    <row r="269" spans="7:25" x14ac:dyDescent="0.3"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</row>
    <row r="270" spans="7:25" x14ac:dyDescent="0.3"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</row>
    <row r="271" spans="7:25" x14ac:dyDescent="0.3"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</row>
    <row r="272" spans="7:25" x14ac:dyDescent="0.3"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</row>
    <row r="273" spans="7:25" x14ac:dyDescent="0.3"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</row>
    <row r="274" spans="7:25" x14ac:dyDescent="0.3"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</row>
    <row r="275" spans="7:25" x14ac:dyDescent="0.3"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</row>
    <row r="276" spans="7:25" x14ac:dyDescent="0.3"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</row>
    <row r="277" spans="7:25" x14ac:dyDescent="0.3"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</row>
    <row r="278" spans="7:25" x14ac:dyDescent="0.3"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</row>
    <row r="279" spans="7:25" x14ac:dyDescent="0.3"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</row>
    <row r="280" spans="7:25" x14ac:dyDescent="0.3"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</row>
    <row r="281" spans="7:25" x14ac:dyDescent="0.3"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</row>
    <row r="282" spans="7:25" x14ac:dyDescent="0.3"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</row>
    <row r="283" spans="7:25" x14ac:dyDescent="0.3"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</row>
    <row r="284" spans="7:25" x14ac:dyDescent="0.3"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</row>
    <row r="285" spans="7:25" x14ac:dyDescent="0.3"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</row>
    <row r="286" spans="7:25" x14ac:dyDescent="0.3"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</row>
    <row r="287" spans="7:25" x14ac:dyDescent="0.3"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</row>
    <row r="288" spans="7:25" x14ac:dyDescent="0.3"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</row>
    <row r="289" spans="7:25" x14ac:dyDescent="0.3"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</row>
    <row r="290" spans="7:25" x14ac:dyDescent="0.3"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</row>
    <row r="291" spans="7:25" x14ac:dyDescent="0.3"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</row>
    <row r="292" spans="7:25" x14ac:dyDescent="0.3"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</row>
    <row r="293" spans="7:25" x14ac:dyDescent="0.3"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</row>
    <row r="294" spans="7:25" x14ac:dyDescent="0.3"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</row>
    <row r="295" spans="7:25" x14ac:dyDescent="0.3"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</row>
    <row r="296" spans="7:25" x14ac:dyDescent="0.3"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</row>
    <row r="297" spans="7:25" x14ac:dyDescent="0.3"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</row>
    <row r="298" spans="7:25" x14ac:dyDescent="0.3"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</row>
    <row r="299" spans="7:25" x14ac:dyDescent="0.3"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</row>
    <row r="300" spans="7:25" x14ac:dyDescent="0.3"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</row>
    <row r="301" spans="7:25" x14ac:dyDescent="0.3"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</row>
    <row r="302" spans="7:25" x14ac:dyDescent="0.3"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</row>
    <row r="303" spans="7:25" x14ac:dyDescent="0.3"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</row>
    <row r="304" spans="7:25" x14ac:dyDescent="0.3"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</row>
    <row r="305" spans="7:25" x14ac:dyDescent="0.3"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</row>
    <row r="306" spans="7:25" x14ac:dyDescent="0.3"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</row>
    <row r="307" spans="7:25" x14ac:dyDescent="0.3"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</row>
    <row r="308" spans="7:25" x14ac:dyDescent="0.3"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</row>
    <row r="309" spans="7:25" x14ac:dyDescent="0.3"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</row>
    <row r="310" spans="7:25" x14ac:dyDescent="0.3"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</row>
    <row r="311" spans="7:25" x14ac:dyDescent="0.3"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</row>
    <row r="312" spans="7:25" x14ac:dyDescent="0.3"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</row>
    <row r="313" spans="7:25" x14ac:dyDescent="0.3"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</row>
    <row r="314" spans="7:25" x14ac:dyDescent="0.3"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</row>
    <row r="315" spans="7:25" x14ac:dyDescent="0.3"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</row>
    <row r="316" spans="7:25" x14ac:dyDescent="0.3"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</row>
    <row r="317" spans="7:25" x14ac:dyDescent="0.3"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</row>
  </sheetData>
  <sheetProtection algorithmName="SHA-512" hashValue="mTSVd16UzM6LcWHPKlGMQJttI6j/Hdm4kCviQ9E8/Rac2V5u1wDNKg9VNWw3os7yurdSdhDpgGkqx25IRtnRsw==" saltValue="DNIwJTEG1wP1m/trhIihWw==" spinCount="100000" sheet="1" objects="1" scenarios="1"/>
  <mergeCells count="2">
    <mergeCell ref="A4:B4"/>
    <mergeCell ref="C63:D63"/>
  </mergeCells>
  <dataValidations count="3">
    <dataValidation showInputMessage="1" showErrorMessage="1" sqref="A6:B45" xr:uid="{00000000-0002-0000-0300-000000000000}"/>
    <dataValidation type="decimal" operator="greaterThanOrEqual" allowBlank="1" showInputMessage="1" showErrorMessage="1" sqref="B60" xr:uid="{CBFDBB78-0BFF-4301-A4F7-7D1BF542CAA6}">
      <formula1>1</formula1>
    </dataValidation>
    <dataValidation type="decimal" operator="greaterThanOrEqual" allowBlank="1" showInputMessage="1" showErrorMessage="1" sqref="B62" xr:uid="{48A96E03-999D-4B9D-825C-1E643197AA82}">
      <formula1>B63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7"/>
  <sheetViews>
    <sheetView topLeftCell="A46" zoomScaleNormal="100" workbookViewId="0">
      <selection activeCell="B64" sqref="B64"/>
    </sheetView>
  </sheetViews>
  <sheetFormatPr baseColWidth="10" defaultRowHeight="14.4" x14ac:dyDescent="0.3"/>
  <cols>
    <col min="1" max="1" width="16.6640625" style="139" customWidth="1"/>
    <col min="2" max="5" width="11.5546875" style="139"/>
    <col min="6" max="6" width="17.109375" style="139" customWidth="1"/>
    <col min="7" max="9" width="11.5546875" style="139"/>
    <col min="10" max="10" width="16.21875" style="139" customWidth="1"/>
    <col min="11" max="11" width="35.5546875" style="139" customWidth="1"/>
    <col min="12" max="12" width="27.109375" style="139" customWidth="1"/>
    <col min="13" max="13" width="19.6640625" style="139" customWidth="1"/>
    <col min="14" max="14" width="19.77734375" style="139" customWidth="1"/>
    <col min="15" max="17" width="11.5546875" style="139"/>
    <col min="18" max="18" width="12.6640625" style="139" bestFit="1" customWidth="1"/>
    <col min="19" max="16384" width="11.5546875" style="139"/>
  </cols>
  <sheetData>
    <row r="1" spans="1:18" ht="18" x14ac:dyDescent="0.35">
      <c r="A1" s="214" t="s">
        <v>56</v>
      </c>
      <c r="B1" s="215"/>
      <c r="C1" s="215"/>
      <c r="D1" s="215"/>
      <c r="E1" s="215"/>
      <c r="F1" s="215"/>
      <c r="G1" s="215"/>
      <c r="H1" s="215"/>
      <c r="I1" s="216"/>
      <c r="J1" s="137"/>
      <c r="K1" s="137"/>
      <c r="L1" s="137"/>
      <c r="M1" s="137"/>
      <c r="N1" s="137"/>
      <c r="O1" s="137"/>
      <c r="P1" s="138"/>
      <c r="Q1" s="138"/>
      <c r="R1" s="138"/>
    </row>
    <row r="2" spans="1:18" x14ac:dyDescent="0.3">
      <c r="A2" s="140"/>
      <c r="B2" s="140"/>
      <c r="C2" s="261"/>
      <c r="D2" s="261"/>
      <c r="E2" s="261"/>
      <c r="F2" s="261"/>
      <c r="G2" s="261"/>
      <c r="H2" s="140"/>
      <c r="I2" s="136"/>
      <c r="J2" s="137"/>
      <c r="K2" s="137"/>
      <c r="L2" s="137"/>
      <c r="M2" s="137"/>
      <c r="N2" s="137"/>
      <c r="O2" s="137"/>
      <c r="P2" s="138"/>
      <c r="Q2" s="138"/>
      <c r="R2" s="138"/>
    </row>
    <row r="3" spans="1:18" x14ac:dyDescent="0.3">
      <c r="A3" s="140"/>
      <c r="B3" s="140"/>
      <c r="C3" s="140" t="s">
        <v>0</v>
      </c>
      <c r="D3" s="141" t="s">
        <v>1</v>
      </c>
      <c r="E3" s="140" t="s">
        <v>2</v>
      </c>
      <c r="F3" s="140" t="s">
        <v>21</v>
      </c>
      <c r="G3" s="140" t="s">
        <v>3</v>
      </c>
      <c r="H3" s="140" t="s">
        <v>4</v>
      </c>
      <c r="I3" s="140" t="s">
        <v>134</v>
      </c>
      <c r="J3" s="137"/>
      <c r="K3" s="137"/>
      <c r="L3" s="137"/>
      <c r="M3" s="137"/>
      <c r="N3" s="137"/>
      <c r="O3" s="137"/>
      <c r="P3" s="138"/>
      <c r="Q3" s="138"/>
      <c r="R3" s="138"/>
    </row>
    <row r="4" spans="1:18" x14ac:dyDescent="0.3">
      <c r="A4" s="274" t="s">
        <v>135</v>
      </c>
      <c r="B4" s="274"/>
      <c r="C4" s="140">
        <f>EINGABEN!$D$46</f>
        <v>10</v>
      </c>
      <c r="D4" s="140">
        <f>SUM(D6:D45)</f>
        <v>78.5</v>
      </c>
      <c r="E4" s="140">
        <f>(IF(MIN(B6:B45)&lt;=0,0,SUM(E6:E45)))</f>
        <v>36.744157124226291</v>
      </c>
      <c r="F4" s="142" t="s">
        <v>22</v>
      </c>
      <c r="G4" s="140">
        <f>IF(MIN(B5:B45)&lt;=0,0,SUM(G6:G45))</f>
        <v>351.76327991437904</v>
      </c>
      <c r="H4" s="140">
        <f>SUM(H6:H45)</f>
        <v>822.75</v>
      </c>
      <c r="I4" s="140">
        <f>IF(MIN(B6:B45)&lt;=0,0,SUM(I6:I45))</f>
        <v>156.29405445265115</v>
      </c>
      <c r="J4" s="137"/>
      <c r="K4" s="137"/>
      <c r="L4" s="137"/>
      <c r="M4" s="137"/>
      <c r="N4" s="137"/>
      <c r="O4" s="137"/>
      <c r="P4" s="138"/>
      <c r="Q4" s="138"/>
      <c r="R4" s="138"/>
    </row>
    <row r="5" spans="1:18" x14ac:dyDescent="0.3">
      <c r="A5" s="140" t="s">
        <v>8</v>
      </c>
      <c r="B5" s="140" t="s">
        <v>9</v>
      </c>
      <c r="C5" s="140" t="s">
        <v>38</v>
      </c>
      <c r="D5" s="140" t="s">
        <v>5</v>
      </c>
      <c r="E5" s="140" t="s">
        <v>6</v>
      </c>
      <c r="F5" s="140" t="s">
        <v>23</v>
      </c>
      <c r="G5" s="140" t="s">
        <v>10</v>
      </c>
      <c r="H5" s="140" t="s">
        <v>7</v>
      </c>
      <c r="I5" s="141" t="s">
        <v>18</v>
      </c>
      <c r="J5" s="143" t="s">
        <v>113</v>
      </c>
      <c r="K5" s="143" t="s">
        <v>129</v>
      </c>
      <c r="L5" s="143" t="s">
        <v>128</v>
      </c>
      <c r="M5" s="143" t="s">
        <v>148</v>
      </c>
      <c r="N5" s="137"/>
      <c r="O5" s="137"/>
      <c r="P5" s="138"/>
      <c r="Q5" s="138"/>
      <c r="R5" s="138"/>
    </row>
    <row r="6" spans="1:18" x14ac:dyDescent="0.3">
      <c r="A6" s="140">
        <f>EINGABEN!C6</f>
        <v>8</v>
      </c>
      <c r="B6" s="140">
        <f>EINGABEN!E6</f>
        <v>64</v>
      </c>
      <c r="C6" s="140"/>
      <c r="D6" s="140">
        <f>(A6)</f>
        <v>8</v>
      </c>
      <c r="E6" s="140">
        <f>(LN(B6))</f>
        <v>4.1588830833596715</v>
      </c>
      <c r="F6" s="142">
        <f>((-LN((C52*(2.71828183^(C54*D6)))^-1)))</f>
        <v>3.7204065682100498</v>
      </c>
      <c r="G6" s="140">
        <f t="shared" ref="G6:G45" si="0">(D6*E6)</f>
        <v>33.271064666877372</v>
      </c>
      <c r="H6" s="140">
        <f t="shared" ref="H6:I45" si="1">(D6)^2</f>
        <v>64</v>
      </c>
      <c r="I6" s="140">
        <f t="shared" si="1"/>
        <v>17.296308501055247</v>
      </c>
      <c r="J6" s="143">
        <f>IF(EINGABEN!C6="","",EINGABEN!C6)</f>
        <v>8</v>
      </c>
      <c r="K6" s="140">
        <f>IF(J6="","",B6)</f>
        <v>64</v>
      </c>
      <c r="L6" s="142">
        <f>IF(J6="","",($C$52*EXP($C$54*J6)))</f>
        <v>41.28117425297885</v>
      </c>
      <c r="M6" s="143">
        <f>IF(K6="","",ABS(K6-L6)^1)</f>
        <v>22.71882574702115</v>
      </c>
      <c r="N6" s="137"/>
      <c r="O6" s="137"/>
      <c r="P6" s="138"/>
      <c r="Q6" s="151"/>
      <c r="R6" s="138"/>
    </row>
    <row r="7" spans="1:18" x14ac:dyDescent="0.3">
      <c r="A7" s="140">
        <f>EINGABEN!C7</f>
        <v>7</v>
      </c>
      <c r="B7" s="140">
        <f>EINGABEN!E7</f>
        <v>49</v>
      </c>
      <c r="C7" s="140"/>
      <c r="D7" s="140">
        <f t="shared" ref="D7:D45" si="2">(A7)</f>
        <v>7</v>
      </c>
      <c r="E7" s="140">
        <f t="shared" ref="E7:E45" si="3">(LN(B7))</f>
        <v>3.8918202981106265</v>
      </c>
      <c r="F7" s="142">
        <f>((-LN((C52*(2.71828183^(C54*D7)))^-1)))</f>
        <v>3.4138015680362397</v>
      </c>
      <c r="G7" s="140">
        <f t="shared" si="0"/>
        <v>27.242742086774385</v>
      </c>
      <c r="H7" s="140">
        <f t="shared" si="1"/>
        <v>49</v>
      </c>
      <c r="I7" s="140">
        <f t="shared" si="1"/>
        <v>15.146265232785886</v>
      </c>
      <c r="J7" s="143">
        <f>IF(EINGABEN!C7="","",EINGABEN!C7)</f>
        <v>7</v>
      </c>
      <c r="K7" s="140">
        <f t="shared" ref="K7:K45" si="4">IF(J7="","",B7)</f>
        <v>49</v>
      </c>
      <c r="L7" s="142">
        <f t="shared" ref="L7:L45" si="5">IF(J7="","",($C$52*EXP($C$54*J7)))</f>
        <v>30.380518580452016</v>
      </c>
      <c r="M7" s="143">
        <f t="shared" ref="M7:M45" si="6">IF(K7="","",ABS(K7-L7)^1)</f>
        <v>18.619481419547984</v>
      </c>
      <c r="N7" s="137"/>
      <c r="O7" s="137"/>
      <c r="P7" s="138"/>
      <c r="Q7" s="151"/>
      <c r="R7" s="138"/>
    </row>
    <row r="8" spans="1:18" x14ac:dyDescent="0.3">
      <c r="A8" s="140">
        <f>EINGABEN!C8</f>
        <v>4</v>
      </c>
      <c r="B8" s="217">
        <f>EINGABEN!E8</f>
        <v>16</v>
      </c>
      <c r="C8" s="140"/>
      <c r="D8" s="140">
        <f t="shared" si="2"/>
        <v>4</v>
      </c>
      <c r="E8" s="140">
        <f t="shared" si="3"/>
        <v>2.7725887222397811</v>
      </c>
      <c r="F8" s="142">
        <f>((-LN((C52*(2.71828183^(C54*D8)))^-1)))</f>
        <v>2.4939865675148098</v>
      </c>
      <c r="G8" s="140">
        <f t="shared" si="0"/>
        <v>11.090354888959125</v>
      </c>
      <c r="H8" s="140">
        <f t="shared" si="1"/>
        <v>16</v>
      </c>
      <c r="I8" s="140">
        <f t="shared" si="1"/>
        <v>7.6872482226912222</v>
      </c>
      <c r="J8" s="143">
        <f>IF(EINGABEN!C8="","",EINGABEN!C8)</f>
        <v>4</v>
      </c>
      <c r="K8" s="140">
        <f t="shared" si="4"/>
        <v>16</v>
      </c>
      <c r="L8" s="142">
        <f t="shared" si="5"/>
        <v>12.109455174328982</v>
      </c>
      <c r="M8" s="143">
        <f t="shared" si="6"/>
        <v>3.890544825671018</v>
      </c>
      <c r="N8" s="137"/>
      <c r="O8" s="137"/>
      <c r="P8" s="138"/>
      <c r="Q8" s="151"/>
      <c r="R8" s="138"/>
    </row>
    <row r="9" spans="1:18" x14ac:dyDescent="0.3">
      <c r="A9" s="140">
        <f>EINGABEN!C9</f>
        <v>2.5</v>
      </c>
      <c r="B9" s="140">
        <f>EINGABEN!E9</f>
        <v>6.25</v>
      </c>
      <c r="C9" s="140"/>
      <c r="D9" s="140">
        <f t="shared" si="2"/>
        <v>2.5</v>
      </c>
      <c r="E9" s="140">
        <f t="shared" si="3"/>
        <v>1.8325814637483102</v>
      </c>
      <c r="F9" s="142">
        <f>((-LN((C52*(2.71828183^(C54*D9)))^-1)))</f>
        <v>2.0340790672540949</v>
      </c>
      <c r="G9" s="140">
        <f t="shared" si="0"/>
        <v>4.5814536593707755</v>
      </c>
      <c r="H9" s="140">
        <f t="shared" si="1"/>
        <v>6.25</v>
      </c>
      <c r="I9" s="140">
        <f t="shared" si="1"/>
        <v>3.3583548212738994</v>
      </c>
      <c r="J9" s="143">
        <f>IF(EINGABEN!C9="","",EINGABEN!C9)</f>
        <v>2.5</v>
      </c>
      <c r="K9" s="140">
        <f t="shared" si="4"/>
        <v>6.25</v>
      </c>
      <c r="L9" s="142">
        <f t="shared" si="5"/>
        <v>7.6452081566014458</v>
      </c>
      <c r="M9" s="143">
        <f t="shared" si="6"/>
        <v>1.3952081566014458</v>
      </c>
      <c r="N9" s="137"/>
      <c r="O9" s="137"/>
      <c r="P9" s="138"/>
      <c r="Q9" s="151"/>
      <c r="R9" s="138"/>
    </row>
    <row r="10" spans="1:18" x14ac:dyDescent="0.3">
      <c r="A10" s="140">
        <f>EINGABEN!C10</f>
        <v>4.5</v>
      </c>
      <c r="B10" s="263">
        <f>EINGABEN!E10</f>
        <v>20.25</v>
      </c>
      <c r="C10" s="140"/>
      <c r="D10" s="140">
        <f t="shared" si="2"/>
        <v>4.5</v>
      </c>
      <c r="E10" s="140">
        <f t="shared" si="3"/>
        <v>3.0081547935525483</v>
      </c>
      <c r="F10" s="142">
        <f>((-LN((C52*(2.71828183^(C54*D10)))^-1)))</f>
        <v>2.6472890676017151</v>
      </c>
      <c r="G10" s="140">
        <f t="shared" si="0"/>
        <v>13.536696570986468</v>
      </c>
      <c r="H10" s="140">
        <f t="shared" si="1"/>
        <v>20.25</v>
      </c>
      <c r="I10" s="140">
        <f t="shared" si="1"/>
        <v>9.0489952619731753</v>
      </c>
      <c r="J10" s="143">
        <f>IF(EINGABEN!C10="","",EINGABEN!C10)</f>
        <v>4.5</v>
      </c>
      <c r="K10" s="140">
        <f t="shared" si="4"/>
        <v>20.25</v>
      </c>
      <c r="L10" s="142">
        <f t="shared" si="5"/>
        <v>14.115719955546322</v>
      </c>
      <c r="M10" s="143">
        <f t="shared" si="6"/>
        <v>6.1342800444536785</v>
      </c>
      <c r="N10" s="137"/>
      <c r="O10" s="137"/>
      <c r="P10" s="138"/>
      <c r="Q10" s="151"/>
      <c r="R10" s="138"/>
    </row>
    <row r="11" spans="1:18" x14ac:dyDescent="0.3">
      <c r="A11" s="140">
        <f>EINGABEN!C11</f>
        <v>10</v>
      </c>
      <c r="B11" s="263">
        <f>EINGABEN!E11</f>
        <v>100</v>
      </c>
      <c r="C11" s="140"/>
      <c r="D11" s="140">
        <f t="shared" si="2"/>
        <v>10</v>
      </c>
      <c r="E11" s="140">
        <f t="shared" si="3"/>
        <v>4.6051701859880918</v>
      </c>
      <c r="F11" s="142">
        <f>((-LN((C52*(2.71828183^(C54*D11)))^-1)))</f>
        <v>4.3336165685576704</v>
      </c>
      <c r="G11" s="140">
        <f t="shared" si="0"/>
        <v>46.051701859880922</v>
      </c>
      <c r="H11" s="140">
        <f t="shared" si="1"/>
        <v>100</v>
      </c>
      <c r="I11" s="140">
        <f t="shared" si="1"/>
        <v>21.207592441913597</v>
      </c>
      <c r="J11" s="143">
        <f>IF(EINGABEN!C11="","",EINGABEN!C11)</f>
        <v>10</v>
      </c>
      <c r="K11" s="140">
        <f t="shared" si="4"/>
        <v>100</v>
      </c>
      <c r="L11" s="142">
        <f t="shared" si="5"/>
        <v>76.219441414162148</v>
      </c>
      <c r="M11" s="143">
        <f t="shared" si="6"/>
        <v>23.780558585837852</v>
      </c>
      <c r="N11" s="137"/>
      <c r="O11" s="137"/>
      <c r="P11" s="138"/>
      <c r="Q11" s="151"/>
      <c r="R11" s="138"/>
    </row>
    <row r="12" spans="1:18" x14ac:dyDescent="0.3">
      <c r="A12" s="140">
        <f>EINGABEN!C12</f>
        <v>12</v>
      </c>
      <c r="B12" s="263">
        <f>EINGABEN!E12</f>
        <v>144</v>
      </c>
      <c r="C12" s="140"/>
      <c r="D12" s="140">
        <f t="shared" si="2"/>
        <v>12</v>
      </c>
      <c r="E12" s="140">
        <f t="shared" si="3"/>
        <v>4.9698132995760007</v>
      </c>
      <c r="F12" s="142">
        <f>((-LN((C52*(2.71828183^(C54*D12)))^-1)))</f>
        <v>4.9468265689052897</v>
      </c>
      <c r="G12" s="140">
        <f t="shared" si="0"/>
        <v>59.637759594912012</v>
      </c>
      <c r="H12" s="140">
        <f t="shared" si="1"/>
        <v>144</v>
      </c>
      <c r="I12" s="140">
        <f t="shared" si="1"/>
        <v>24.699044232642496</v>
      </c>
      <c r="J12" s="143">
        <f>IF(EINGABEN!C12="","",EINGABEN!C12)</f>
        <v>12</v>
      </c>
      <c r="K12" s="140">
        <f t="shared" si="4"/>
        <v>144</v>
      </c>
      <c r="L12" s="142">
        <f t="shared" si="5"/>
        <v>140.72766471917134</v>
      </c>
      <c r="M12" s="143">
        <f t="shared" si="6"/>
        <v>3.2723352808286563</v>
      </c>
      <c r="N12" s="137"/>
      <c r="O12" s="137"/>
      <c r="P12" s="138"/>
      <c r="Q12" s="151"/>
      <c r="R12" s="138"/>
    </row>
    <row r="13" spans="1:18" x14ac:dyDescent="0.3">
      <c r="A13" s="140">
        <f>EINGABEN!C13</f>
        <v>15</v>
      </c>
      <c r="B13" s="263">
        <f>EINGABEN!E13</f>
        <v>225</v>
      </c>
      <c r="C13" s="140"/>
      <c r="D13" s="140">
        <f t="shared" si="2"/>
        <v>15</v>
      </c>
      <c r="E13" s="140">
        <f t="shared" si="3"/>
        <v>5.4161004022044201</v>
      </c>
      <c r="F13" s="142">
        <f>((-LN((C52*(2.71828183^(C54*D13)))^-1)))</f>
        <v>5.8666415694267204</v>
      </c>
      <c r="G13" s="140">
        <f t="shared" si="0"/>
        <v>81.241506033066301</v>
      </c>
      <c r="H13" s="140">
        <f t="shared" si="1"/>
        <v>225</v>
      </c>
      <c r="I13" s="140">
        <f t="shared" si="1"/>
        <v>29.334143566758883</v>
      </c>
      <c r="J13" s="143">
        <f>IF(EINGABEN!C13="","",EINGABEN!C13)</f>
        <v>15</v>
      </c>
      <c r="K13" s="140">
        <f t="shared" si="4"/>
        <v>225</v>
      </c>
      <c r="L13" s="142">
        <f t="shared" si="5"/>
        <v>353.06125430381445</v>
      </c>
      <c r="M13" s="143">
        <f t="shared" si="6"/>
        <v>128.06125430381445</v>
      </c>
      <c r="N13" s="137"/>
      <c r="O13" s="137"/>
      <c r="P13" s="138"/>
      <c r="Q13" s="151"/>
      <c r="R13" s="138"/>
    </row>
    <row r="14" spans="1:18" x14ac:dyDescent="0.3">
      <c r="A14" s="140">
        <f>EINGABEN!C14</f>
        <v>1.5</v>
      </c>
      <c r="B14" s="263">
        <f>EINGABEN!E14</f>
        <v>2.25</v>
      </c>
      <c r="C14" s="140"/>
      <c r="D14" s="140">
        <f t="shared" si="2"/>
        <v>1.5</v>
      </c>
      <c r="E14" s="140">
        <f t="shared" si="3"/>
        <v>0.81093021621632877</v>
      </c>
      <c r="F14" s="142">
        <f>((-LN((C52*(2.71828183^(C54*D14)))^-1)))</f>
        <v>1.7274740670802851</v>
      </c>
      <c r="G14" s="140">
        <f t="shared" si="0"/>
        <v>1.2163953243244932</v>
      </c>
      <c r="H14" s="140">
        <f t="shared" si="1"/>
        <v>2.25</v>
      </c>
      <c r="I14" s="140">
        <f t="shared" si="1"/>
        <v>0.65760781557266168</v>
      </c>
      <c r="J14" s="143">
        <f>IF(EINGABEN!C14="","",EINGABEN!C14)</f>
        <v>1.5</v>
      </c>
      <c r="K14" s="140">
        <f t="shared" si="4"/>
        <v>2.25</v>
      </c>
      <c r="L14" s="142">
        <f t="shared" si="5"/>
        <v>5.6264239730606338</v>
      </c>
      <c r="M14" s="143">
        <f t="shared" si="6"/>
        <v>3.3764239730606338</v>
      </c>
      <c r="N14" s="137"/>
      <c r="O14" s="137"/>
      <c r="P14" s="138"/>
      <c r="Q14" s="151"/>
      <c r="R14" s="138"/>
    </row>
    <row r="15" spans="1:18" ht="15" thickBot="1" x14ac:dyDescent="0.35">
      <c r="A15" s="144">
        <f>EINGABEN!C15</f>
        <v>14</v>
      </c>
      <c r="B15" s="188">
        <f>EINGABEN!E15</f>
        <v>196</v>
      </c>
      <c r="C15" s="144"/>
      <c r="D15" s="144">
        <f t="shared" si="2"/>
        <v>14</v>
      </c>
      <c r="E15" s="144">
        <f t="shared" si="3"/>
        <v>5.2781146592305168</v>
      </c>
      <c r="F15" s="145">
        <f>((-LN((C52*(2.71828183^(C54*D15)))^-1)))</f>
        <v>5.5600365692529099</v>
      </c>
      <c r="G15" s="140">
        <f t="shared" si="0"/>
        <v>73.893605229227234</v>
      </c>
      <c r="H15" s="140">
        <f t="shared" si="1"/>
        <v>196</v>
      </c>
      <c r="I15" s="140">
        <f t="shared" si="1"/>
        <v>27.858494355984075</v>
      </c>
      <c r="J15" s="143">
        <f>IF(EINGABEN!C15="","",EINGABEN!C15)</f>
        <v>14</v>
      </c>
      <c r="K15" s="140">
        <f t="shared" si="4"/>
        <v>196</v>
      </c>
      <c r="L15" s="142">
        <f t="shared" si="5"/>
        <v>259.83233739143765</v>
      </c>
      <c r="M15" s="143">
        <f t="shared" si="6"/>
        <v>63.832337391437648</v>
      </c>
      <c r="N15" s="137"/>
      <c r="O15" s="137"/>
      <c r="P15" s="138"/>
      <c r="Q15" s="151"/>
      <c r="R15" s="138"/>
    </row>
    <row r="16" spans="1:18" ht="15" thickTop="1" x14ac:dyDescent="0.3">
      <c r="A16" s="146">
        <f>EINGABEN!C16</f>
        <v>0</v>
      </c>
      <c r="B16" s="190">
        <f>EINGABEN!E16</f>
        <v>1</v>
      </c>
      <c r="C16" s="147"/>
      <c r="D16" s="147">
        <f t="shared" si="2"/>
        <v>0</v>
      </c>
      <c r="E16" s="147">
        <f t="shared" si="3"/>
        <v>0</v>
      </c>
      <c r="F16" s="148">
        <f>((-LN((C52*(2.71828183^(C54*D16)))^-1)))</f>
        <v>1.2675665668195701</v>
      </c>
      <c r="G16" s="140">
        <f t="shared" si="0"/>
        <v>0</v>
      </c>
      <c r="H16" s="140">
        <f t="shared" si="1"/>
        <v>0</v>
      </c>
      <c r="I16" s="140">
        <f t="shared" si="1"/>
        <v>0</v>
      </c>
      <c r="J16" s="143" t="str">
        <f>IF(EINGABEN!C16="","",EINGABEN!C16)</f>
        <v/>
      </c>
      <c r="K16" s="140" t="str">
        <f t="shared" si="4"/>
        <v/>
      </c>
      <c r="L16" s="142" t="str">
        <f t="shared" si="5"/>
        <v/>
      </c>
      <c r="M16" s="143" t="str">
        <f t="shared" si="6"/>
        <v/>
      </c>
      <c r="N16" s="137"/>
      <c r="O16" s="137"/>
      <c r="P16" s="138"/>
      <c r="Q16" s="151"/>
      <c r="R16" s="138"/>
    </row>
    <row r="17" spans="1:18" x14ac:dyDescent="0.3">
      <c r="A17" s="149">
        <f>EINGABEN!C17</f>
        <v>0</v>
      </c>
      <c r="B17" s="169">
        <f>EINGABEN!E17</f>
        <v>1</v>
      </c>
      <c r="C17" s="105"/>
      <c r="D17" s="105">
        <f t="shared" si="2"/>
        <v>0</v>
      </c>
      <c r="E17" s="105">
        <f t="shared" si="3"/>
        <v>0</v>
      </c>
      <c r="F17" s="150">
        <f>((-LN((C52*(2.71828183^(C54*D17)))^-1)))</f>
        <v>1.2675665668195701</v>
      </c>
      <c r="G17" s="140">
        <f t="shared" si="0"/>
        <v>0</v>
      </c>
      <c r="H17" s="140">
        <f t="shared" si="1"/>
        <v>0</v>
      </c>
      <c r="I17" s="140">
        <f t="shared" si="1"/>
        <v>0</v>
      </c>
      <c r="J17" s="143" t="str">
        <f>IF(EINGABEN!C17="","",EINGABEN!C17)</f>
        <v/>
      </c>
      <c r="K17" s="140" t="str">
        <f t="shared" si="4"/>
        <v/>
      </c>
      <c r="L17" s="142" t="str">
        <f t="shared" si="5"/>
        <v/>
      </c>
      <c r="M17" s="143" t="str">
        <f t="shared" si="6"/>
        <v/>
      </c>
      <c r="N17" s="137"/>
      <c r="O17" s="137"/>
      <c r="P17" s="138"/>
      <c r="Q17" s="151"/>
      <c r="R17" s="138"/>
    </row>
    <row r="18" spans="1:18" x14ac:dyDescent="0.3">
      <c r="A18" s="149">
        <f>EINGABEN!C18</f>
        <v>0</v>
      </c>
      <c r="B18" s="169">
        <f>EINGABEN!E18</f>
        <v>1</v>
      </c>
      <c r="C18" s="105"/>
      <c r="D18" s="105">
        <f t="shared" si="2"/>
        <v>0</v>
      </c>
      <c r="E18" s="105">
        <f t="shared" si="3"/>
        <v>0</v>
      </c>
      <c r="F18" s="150">
        <f>((-LN((C52*(2.71828183^(C54*D18)))^-1)))</f>
        <v>1.2675665668195701</v>
      </c>
      <c r="G18" s="140">
        <f t="shared" si="0"/>
        <v>0</v>
      </c>
      <c r="H18" s="140">
        <f t="shared" si="1"/>
        <v>0</v>
      </c>
      <c r="I18" s="140">
        <f t="shared" si="1"/>
        <v>0</v>
      </c>
      <c r="J18" s="143" t="str">
        <f>IF(EINGABEN!C18="","",EINGABEN!C18)</f>
        <v/>
      </c>
      <c r="K18" s="140" t="str">
        <f t="shared" si="4"/>
        <v/>
      </c>
      <c r="L18" s="142" t="str">
        <f t="shared" si="5"/>
        <v/>
      </c>
      <c r="M18" s="143" t="str">
        <f t="shared" si="6"/>
        <v/>
      </c>
      <c r="N18" s="137"/>
      <c r="O18" s="137"/>
      <c r="P18" s="138"/>
      <c r="Q18" s="151"/>
      <c r="R18" s="138"/>
    </row>
    <row r="19" spans="1:18" x14ac:dyDescent="0.3">
      <c r="A19" s="149">
        <f>EINGABEN!C19</f>
        <v>0</v>
      </c>
      <c r="B19" s="169">
        <f>EINGABEN!E19</f>
        <v>1</v>
      </c>
      <c r="C19" s="105"/>
      <c r="D19" s="105">
        <f t="shared" si="2"/>
        <v>0</v>
      </c>
      <c r="E19" s="105">
        <f t="shared" si="3"/>
        <v>0</v>
      </c>
      <c r="F19" s="150">
        <f>((-LN((C52*(2.71828183^(C54*D19)))^-1)))</f>
        <v>1.2675665668195701</v>
      </c>
      <c r="G19" s="140">
        <f t="shared" si="0"/>
        <v>0</v>
      </c>
      <c r="H19" s="140">
        <f t="shared" si="1"/>
        <v>0</v>
      </c>
      <c r="I19" s="140">
        <f t="shared" si="1"/>
        <v>0</v>
      </c>
      <c r="J19" s="143" t="str">
        <f>IF(EINGABEN!C19="","",EINGABEN!C19)</f>
        <v/>
      </c>
      <c r="K19" s="140" t="str">
        <f t="shared" si="4"/>
        <v/>
      </c>
      <c r="L19" s="142" t="str">
        <f t="shared" si="5"/>
        <v/>
      </c>
      <c r="M19" s="143" t="str">
        <f t="shared" si="6"/>
        <v/>
      </c>
      <c r="N19" s="137"/>
      <c r="O19" s="137"/>
      <c r="P19" s="138"/>
      <c r="Q19" s="151"/>
      <c r="R19" s="138"/>
    </row>
    <row r="20" spans="1:18" x14ac:dyDescent="0.3">
      <c r="A20" s="149">
        <f>EINGABEN!C20</f>
        <v>0</v>
      </c>
      <c r="B20" s="169">
        <f>EINGABEN!E20</f>
        <v>1</v>
      </c>
      <c r="C20" s="105"/>
      <c r="D20" s="105">
        <f t="shared" si="2"/>
        <v>0</v>
      </c>
      <c r="E20" s="105">
        <f t="shared" si="3"/>
        <v>0</v>
      </c>
      <c r="F20" s="150">
        <f>((-LN((C52*(2.71828183^(C54*D20)))^-1)))</f>
        <v>1.2675665668195701</v>
      </c>
      <c r="G20" s="140">
        <f t="shared" si="0"/>
        <v>0</v>
      </c>
      <c r="H20" s="140">
        <f t="shared" si="1"/>
        <v>0</v>
      </c>
      <c r="I20" s="140">
        <f t="shared" si="1"/>
        <v>0</v>
      </c>
      <c r="J20" s="143" t="str">
        <f>IF(EINGABEN!C20="","",EINGABEN!C20)</f>
        <v/>
      </c>
      <c r="K20" s="140" t="str">
        <f t="shared" si="4"/>
        <v/>
      </c>
      <c r="L20" s="142" t="str">
        <f t="shared" si="5"/>
        <v/>
      </c>
      <c r="M20" s="143" t="str">
        <f t="shared" si="6"/>
        <v/>
      </c>
      <c r="N20" s="137"/>
      <c r="O20" s="137"/>
      <c r="P20" s="138"/>
      <c r="Q20" s="151"/>
      <c r="R20" s="138"/>
    </row>
    <row r="21" spans="1:18" x14ac:dyDescent="0.3">
      <c r="A21" s="149">
        <f>EINGABEN!C21</f>
        <v>0</v>
      </c>
      <c r="B21" s="169">
        <f>EINGABEN!E21</f>
        <v>1</v>
      </c>
      <c r="C21" s="105"/>
      <c r="D21" s="105">
        <f t="shared" si="2"/>
        <v>0</v>
      </c>
      <c r="E21" s="105">
        <f t="shared" si="3"/>
        <v>0</v>
      </c>
      <c r="F21" s="150">
        <f>((-LN((C52*(2.71828183^(C54*D21)))^-1)))</f>
        <v>1.2675665668195701</v>
      </c>
      <c r="G21" s="140">
        <f t="shared" si="0"/>
        <v>0</v>
      </c>
      <c r="H21" s="140">
        <f t="shared" si="1"/>
        <v>0</v>
      </c>
      <c r="I21" s="140">
        <f t="shared" si="1"/>
        <v>0</v>
      </c>
      <c r="J21" s="143" t="str">
        <f>IF(EINGABEN!C21="","",EINGABEN!C21)</f>
        <v/>
      </c>
      <c r="K21" s="140" t="str">
        <f t="shared" si="4"/>
        <v/>
      </c>
      <c r="L21" s="142" t="str">
        <f t="shared" si="5"/>
        <v/>
      </c>
      <c r="M21" s="143" t="str">
        <f t="shared" si="6"/>
        <v/>
      </c>
      <c r="N21" s="137"/>
      <c r="O21" s="137"/>
      <c r="P21" s="138"/>
      <c r="Q21" s="151"/>
      <c r="R21" s="138"/>
    </row>
    <row r="22" spans="1:18" x14ac:dyDescent="0.3">
      <c r="A22" s="149">
        <f>EINGABEN!C22</f>
        <v>0</v>
      </c>
      <c r="B22" s="169">
        <f>EINGABEN!E22</f>
        <v>1</v>
      </c>
      <c r="C22" s="105"/>
      <c r="D22" s="105">
        <f t="shared" si="2"/>
        <v>0</v>
      </c>
      <c r="E22" s="105">
        <f t="shared" si="3"/>
        <v>0</v>
      </c>
      <c r="F22" s="150">
        <f>((-LN((C52*(2.71828183^(C54*D22)))^-1)))</f>
        <v>1.2675665668195701</v>
      </c>
      <c r="G22" s="140">
        <f t="shared" si="0"/>
        <v>0</v>
      </c>
      <c r="H22" s="140">
        <f t="shared" si="1"/>
        <v>0</v>
      </c>
      <c r="I22" s="140">
        <f t="shared" si="1"/>
        <v>0</v>
      </c>
      <c r="J22" s="143" t="str">
        <f>IF(EINGABEN!C22="","",EINGABEN!C22)</f>
        <v/>
      </c>
      <c r="K22" s="140" t="str">
        <f t="shared" si="4"/>
        <v/>
      </c>
      <c r="L22" s="142" t="str">
        <f t="shared" si="5"/>
        <v/>
      </c>
      <c r="M22" s="143" t="str">
        <f t="shared" si="6"/>
        <v/>
      </c>
      <c r="N22" s="137"/>
      <c r="O22" s="137"/>
      <c r="P22" s="138"/>
      <c r="Q22" s="151"/>
      <c r="R22" s="138"/>
    </row>
    <row r="23" spans="1:18" x14ac:dyDescent="0.3">
      <c r="A23" s="149">
        <f>EINGABEN!C23</f>
        <v>0</v>
      </c>
      <c r="B23" s="169">
        <f>EINGABEN!E23</f>
        <v>1</v>
      </c>
      <c r="C23" s="105"/>
      <c r="D23" s="105">
        <f t="shared" si="2"/>
        <v>0</v>
      </c>
      <c r="E23" s="105">
        <f t="shared" si="3"/>
        <v>0</v>
      </c>
      <c r="F23" s="150">
        <f>((-LN((C52*(2.71828183^(C54*D23)))^-1)))</f>
        <v>1.2675665668195701</v>
      </c>
      <c r="G23" s="140">
        <f t="shared" si="0"/>
        <v>0</v>
      </c>
      <c r="H23" s="140">
        <f t="shared" si="1"/>
        <v>0</v>
      </c>
      <c r="I23" s="140">
        <f t="shared" si="1"/>
        <v>0</v>
      </c>
      <c r="J23" s="143" t="str">
        <f>IF(EINGABEN!C23="","",EINGABEN!C23)</f>
        <v/>
      </c>
      <c r="K23" s="140" t="str">
        <f t="shared" si="4"/>
        <v/>
      </c>
      <c r="L23" s="142" t="str">
        <f t="shared" si="5"/>
        <v/>
      </c>
      <c r="M23" s="143" t="str">
        <f t="shared" si="6"/>
        <v/>
      </c>
      <c r="N23" s="137"/>
      <c r="O23" s="137"/>
      <c r="P23" s="138"/>
      <c r="Q23" s="151"/>
      <c r="R23" s="138"/>
    </row>
    <row r="24" spans="1:18" x14ac:dyDescent="0.3">
      <c r="A24" s="149">
        <f>EINGABEN!C24</f>
        <v>0</v>
      </c>
      <c r="B24" s="169">
        <f>EINGABEN!E24</f>
        <v>1</v>
      </c>
      <c r="C24" s="105"/>
      <c r="D24" s="105">
        <f t="shared" si="2"/>
        <v>0</v>
      </c>
      <c r="E24" s="105">
        <f t="shared" si="3"/>
        <v>0</v>
      </c>
      <c r="F24" s="150">
        <f>((-LN((C52*(2.71828183^(C54*D24)))^-1)))</f>
        <v>1.2675665668195701</v>
      </c>
      <c r="G24" s="140">
        <f t="shared" si="0"/>
        <v>0</v>
      </c>
      <c r="H24" s="140">
        <f t="shared" si="1"/>
        <v>0</v>
      </c>
      <c r="I24" s="140">
        <f t="shared" si="1"/>
        <v>0</v>
      </c>
      <c r="J24" s="143" t="str">
        <f>IF(EINGABEN!C24="","",EINGABEN!C24)</f>
        <v/>
      </c>
      <c r="K24" s="140" t="str">
        <f t="shared" si="4"/>
        <v/>
      </c>
      <c r="L24" s="142" t="str">
        <f t="shared" si="5"/>
        <v/>
      </c>
      <c r="M24" s="143" t="str">
        <f t="shared" si="6"/>
        <v/>
      </c>
      <c r="N24" s="137"/>
      <c r="O24" s="137"/>
      <c r="P24" s="138"/>
      <c r="Q24" s="151"/>
      <c r="R24" s="138"/>
    </row>
    <row r="25" spans="1:18" x14ac:dyDescent="0.3">
      <c r="A25" s="149">
        <f>EINGABEN!C25</f>
        <v>0</v>
      </c>
      <c r="B25" s="169">
        <f>EINGABEN!E25</f>
        <v>1</v>
      </c>
      <c r="C25" s="105"/>
      <c r="D25" s="105">
        <f t="shared" si="2"/>
        <v>0</v>
      </c>
      <c r="E25" s="105">
        <f t="shared" si="3"/>
        <v>0</v>
      </c>
      <c r="F25" s="150">
        <f>((-LN((C52*(2.71828183^(C54*D25)))^-1)))</f>
        <v>1.2675665668195701</v>
      </c>
      <c r="G25" s="140">
        <f t="shared" si="0"/>
        <v>0</v>
      </c>
      <c r="H25" s="140">
        <f t="shared" si="1"/>
        <v>0</v>
      </c>
      <c r="I25" s="140">
        <f t="shared" si="1"/>
        <v>0</v>
      </c>
      <c r="J25" s="143" t="str">
        <f>IF(EINGABEN!C25="","",EINGABEN!C25)</f>
        <v/>
      </c>
      <c r="K25" s="140" t="str">
        <f t="shared" si="4"/>
        <v/>
      </c>
      <c r="L25" s="142" t="str">
        <f t="shared" si="5"/>
        <v/>
      </c>
      <c r="M25" s="143" t="str">
        <f t="shared" si="6"/>
        <v/>
      </c>
      <c r="N25" s="137"/>
      <c r="O25" s="137"/>
      <c r="P25" s="138"/>
      <c r="Q25" s="151"/>
      <c r="R25" s="138"/>
    </row>
    <row r="26" spans="1:18" x14ac:dyDescent="0.3">
      <c r="A26" s="149">
        <f>EINGABEN!C26</f>
        <v>0</v>
      </c>
      <c r="B26" s="169">
        <f>EINGABEN!E26</f>
        <v>1</v>
      </c>
      <c r="C26" s="105"/>
      <c r="D26" s="105">
        <f t="shared" si="2"/>
        <v>0</v>
      </c>
      <c r="E26" s="105">
        <f t="shared" si="3"/>
        <v>0</v>
      </c>
      <c r="F26" s="150">
        <f>((-LN((C52*(2.71828183^(C54*D26)))^-1)))</f>
        <v>1.2675665668195701</v>
      </c>
      <c r="G26" s="140">
        <f t="shared" si="0"/>
        <v>0</v>
      </c>
      <c r="H26" s="140">
        <f t="shared" si="1"/>
        <v>0</v>
      </c>
      <c r="I26" s="140">
        <f t="shared" si="1"/>
        <v>0</v>
      </c>
      <c r="J26" s="143" t="str">
        <f>IF(EINGABEN!C26="","",EINGABEN!C26)</f>
        <v/>
      </c>
      <c r="K26" s="140" t="str">
        <f t="shared" si="4"/>
        <v/>
      </c>
      <c r="L26" s="142" t="str">
        <f t="shared" si="5"/>
        <v/>
      </c>
      <c r="M26" s="143" t="str">
        <f t="shared" si="6"/>
        <v/>
      </c>
      <c r="N26" s="137"/>
      <c r="O26" s="137"/>
      <c r="P26" s="138"/>
      <c r="Q26" s="151"/>
      <c r="R26" s="138"/>
    </row>
    <row r="27" spans="1:18" x14ac:dyDescent="0.3">
      <c r="A27" s="149">
        <f>EINGABEN!C27</f>
        <v>0</v>
      </c>
      <c r="B27" s="169">
        <f>EINGABEN!E27</f>
        <v>1</v>
      </c>
      <c r="C27" s="105"/>
      <c r="D27" s="105">
        <f t="shared" si="2"/>
        <v>0</v>
      </c>
      <c r="E27" s="105">
        <f t="shared" si="3"/>
        <v>0</v>
      </c>
      <c r="F27" s="150">
        <f>((-LN((C52*(2.71828183^(C54*D27)))^-1)))</f>
        <v>1.2675665668195701</v>
      </c>
      <c r="G27" s="140">
        <f t="shared" si="0"/>
        <v>0</v>
      </c>
      <c r="H27" s="140">
        <f t="shared" si="1"/>
        <v>0</v>
      </c>
      <c r="I27" s="140">
        <f t="shared" si="1"/>
        <v>0</v>
      </c>
      <c r="J27" s="143" t="str">
        <f>IF(EINGABEN!C27="","",EINGABEN!C27)</f>
        <v/>
      </c>
      <c r="K27" s="140" t="str">
        <f t="shared" si="4"/>
        <v/>
      </c>
      <c r="L27" s="142" t="str">
        <f t="shared" si="5"/>
        <v/>
      </c>
      <c r="M27" s="143" t="str">
        <f t="shared" si="6"/>
        <v/>
      </c>
      <c r="N27" s="137"/>
      <c r="O27" s="137"/>
      <c r="P27" s="138"/>
      <c r="Q27" s="151"/>
      <c r="R27" s="138"/>
    </row>
    <row r="28" spans="1:18" x14ac:dyDescent="0.3">
      <c r="A28" s="149">
        <f>EINGABEN!C28</f>
        <v>0</v>
      </c>
      <c r="B28" s="169">
        <f>EINGABEN!E28</f>
        <v>1</v>
      </c>
      <c r="C28" s="105"/>
      <c r="D28" s="105">
        <f t="shared" si="2"/>
        <v>0</v>
      </c>
      <c r="E28" s="105">
        <f t="shared" si="3"/>
        <v>0</v>
      </c>
      <c r="F28" s="150">
        <f>((-LN((C52*(2.71828183^(C54*D28)))^-1)))</f>
        <v>1.2675665668195701</v>
      </c>
      <c r="G28" s="140">
        <f t="shared" si="0"/>
        <v>0</v>
      </c>
      <c r="H28" s="140">
        <f t="shared" si="1"/>
        <v>0</v>
      </c>
      <c r="I28" s="140">
        <f t="shared" si="1"/>
        <v>0</v>
      </c>
      <c r="J28" s="218" t="str">
        <f>IF(EINGABEN!C28="","",EINGABEN!C28)</f>
        <v/>
      </c>
      <c r="K28" s="140" t="str">
        <f t="shared" si="4"/>
        <v/>
      </c>
      <c r="L28" s="142" t="str">
        <f t="shared" si="5"/>
        <v/>
      </c>
      <c r="M28" s="218" t="str">
        <f t="shared" si="6"/>
        <v/>
      </c>
      <c r="N28" s="138"/>
      <c r="O28" s="137"/>
      <c r="P28" s="138"/>
      <c r="Q28" s="151"/>
      <c r="R28" s="138"/>
    </row>
    <row r="29" spans="1:18" x14ac:dyDescent="0.3">
      <c r="A29" s="149">
        <f>EINGABEN!C29</f>
        <v>0</v>
      </c>
      <c r="B29" s="169">
        <f>EINGABEN!E29</f>
        <v>1</v>
      </c>
      <c r="C29" s="105"/>
      <c r="D29" s="105">
        <f t="shared" si="2"/>
        <v>0</v>
      </c>
      <c r="E29" s="105">
        <f t="shared" si="3"/>
        <v>0</v>
      </c>
      <c r="F29" s="150">
        <f>((-LN((C52*(2.71828183^(C54*D29)))^-1)))</f>
        <v>1.2675665668195701</v>
      </c>
      <c r="G29" s="140">
        <f t="shared" si="0"/>
        <v>0</v>
      </c>
      <c r="H29" s="140">
        <f t="shared" si="1"/>
        <v>0</v>
      </c>
      <c r="I29" s="140">
        <f t="shared" si="1"/>
        <v>0</v>
      </c>
      <c r="J29" s="218" t="str">
        <f>IF(EINGABEN!C29="","",EINGABEN!C29)</f>
        <v/>
      </c>
      <c r="K29" s="140" t="str">
        <f t="shared" si="4"/>
        <v/>
      </c>
      <c r="L29" s="142" t="str">
        <f t="shared" si="5"/>
        <v/>
      </c>
      <c r="M29" s="218" t="str">
        <f t="shared" si="6"/>
        <v/>
      </c>
      <c r="N29" s="138"/>
      <c r="O29" s="137"/>
      <c r="P29" s="138"/>
      <c r="Q29" s="151"/>
      <c r="R29" s="138"/>
    </row>
    <row r="30" spans="1:18" x14ac:dyDescent="0.3">
      <c r="A30" s="149">
        <f>EINGABEN!C30</f>
        <v>0</v>
      </c>
      <c r="B30" s="169">
        <f>EINGABEN!E30</f>
        <v>1</v>
      </c>
      <c r="C30" s="105"/>
      <c r="D30" s="105">
        <f t="shared" si="2"/>
        <v>0</v>
      </c>
      <c r="E30" s="105">
        <f t="shared" si="3"/>
        <v>0</v>
      </c>
      <c r="F30" s="150">
        <f>((-LN((C52*(2.71828183^(C54*D30)))^-1)))</f>
        <v>1.2675665668195701</v>
      </c>
      <c r="G30" s="140">
        <f t="shared" si="0"/>
        <v>0</v>
      </c>
      <c r="H30" s="140">
        <f t="shared" si="1"/>
        <v>0</v>
      </c>
      <c r="I30" s="140">
        <f t="shared" si="1"/>
        <v>0</v>
      </c>
      <c r="J30" s="218" t="str">
        <f>IF(EINGABEN!C30="","",EINGABEN!C30)</f>
        <v/>
      </c>
      <c r="K30" s="140" t="str">
        <f t="shared" si="4"/>
        <v/>
      </c>
      <c r="L30" s="142" t="str">
        <f t="shared" si="5"/>
        <v/>
      </c>
      <c r="M30" s="218" t="str">
        <f t="shared" si="6"/>
        <v/>
      </c>
      <c r="N30" s="138"/>
      <c r="O30" s="137"/>
      <c r="P30" s="138"/>
      <c r="Q30" s="151"/>
      <c r="R30" s="138"/>
    </row>
    <row r="31" spans="1:18" x14ac:dyDescent="0.3">
      <c r="A31" s="149">
        <f>EINGABEN!C31</f>
        <v>0</v>
      </c>
      <c r="B31" s="169">
        <f>EINGABEN!E31</f>
        <v>1</v>
      </c>
      <c r="C31" s="105"/>
      <c r="D31" s="105">
        <f t="shared" si="2"/>
        <v>0</v>
      </c>
      <c r="E31" s="105">
        <f t="shared" si="3"/>
        <v>0</v>
      </c>
      <c r="F31" s="150">
        <f>((-LN((C52*(2.71828183^(C54*D31)))^-1)))</f>
        <v>1.2675665668195701</v>
      </c>
      <c r="G31" s="140">
        <f t="shared" si="0"/>
        <v>0</v>
      </c>
      <c r="H31" s="140">
        <f t="shared" si="1"/>
        <v>0</v>
      </c>
      <c r="I31" s="140">
        <f t="shared" si="1"/>
        <v>0</v>
      </c>
      <c r="J31" s="218" t="str">
        <f>IF(EINGABEN!C31="","",EINGABEN!C31)</f>
        <v/>
      </c>
      <c r="K31" s="140" t="str">
        <f t="shared" si="4"/>
        <v/>
      </c>
      <c r="L31" s="142" t="str">
        <f t="shared" si="5"/>
        <v/>
      </c>
      <c r="M31" s="218" t="str">
        <f t="shared" si="6"/>
        <v/>
      </c>
      <c r="N31" s="138"/>
      <c r="O31" s="137"/>
      <c r="P31" s="138"/>
      <c r="Q31" s="151"/>
      <c r="R31" s="138"/>
    </row>
    <row r="32" spans="1:18" x14ac:dyDescent="0.3">
      <c r="A32" s="149">
        <f>EINGABEN!C32</f>
        <v>0</v>
      </c>
      <c r="B32" s="169">
        <f>EINGABEN!E32</f>
        <v>1</v>
      </c>
      <c r="C32" s="105"/>
      <c r="D32" s="105">
        <f t="shared" si="2"/>
        <v>0</v>
      </c>
      <c r="E32" s="105">
        <f t="shared" si="3"/>
        <v>0</v>
      </c>
      <c r="F32" s="150">
        <f>((-LN((C52*(2.71828183^(C54*D32)))^-1)))</f>
        <v>1.2675665668195701</v>
      </c>
      <c r="G32" s="140">
        <f t="shared" si="0"/>
        <v>0</v>
      </c>
      <c r="H32" s="140">
        <f t="shared" si="1"/>
        <v>0</v>
      </c>
      <c r="I32" s="140">
        <f t="shared" si="1"/>
        <v>0</v>
      </c>
      <c r="J32" s="218" t="str">
        <f>IF(EINGABEN!C32="","",EINGABEN!C32)</f>
        <v/>
      </c>
      <c r="K32" s="140" t="str">
        <f t="shared" si="4"/>
        <v/>
      </c>
      <c r="L32" s="142" t="str">
        <f t="shared" si="5"/>
        <v/>
      </c>
      <c r="M32" s="218" t="str">
        <f t="shared" si="6"/>
        <v/>
      </c>
      <c r="N32" s="138"/>
      <c r="O32" s="137"/>
      <c r="P32" s="138"/>
      <c r="Q32" s="151"/>
      <c r="R32" s="138"/>
    </row>
    <row r="33" spans="1:18" x14ac:dyDescent="0.3">
      <c r="A33" s="149">
        <f>EINGABEN!C33</f>
        <v>0</v>
      </c>
      <c r="B33" s="169">
        <f>EINGABEN!E33</f>
        <v>1</v>
      </c>
      <c r="C33" s="105"/>
      <c r="D33" s="105">
        <f t="shared" si="2"/>
        <v>0</v>
      </c>
      <c r="E33" s="105">
        <f t="shared" si="3"/>
        <v>0</v>
      </c>
      <c r="F33" s="150">
        <f>((-LN((C52*(2.71828183^(C54*D33)))^-1)))</f>
        <v>1.2675665668195701</v>
      </c>
      <c r="G33" s="140">
        <f t="shared" si="0"/>
        <v>0</v>
      </c>
      <c r="H33" s="140">
        <f t="shared" si="1"/>
        <v>0</v>
      </c>
      <c r="I33" s="140">
        <f t="shared" si="1"/>
        <v>0</v>
      </c>
      <c r="J33" s="218" t="str">
        <f>IF(EINGABEN!C33="","",EINGABEN!C33)</f>
        <v/>
      </c>
      <c r="K33" s="140" t="str">
        <f t="shared" si="4"/>
        <v/>
      </c>
      <c r="L33" s="142" t="str">
        <f t="shared" si="5"/>
        <v/>
      </c>
      <c r="M33" s="218" t="str">
        <f t="shared" si="6"/>
        <v/>
      </c>
      <c r="N33" s="138"/>
      <c r="O33" s="137"/>
      <c r="P33" s="138"/>
      <c r="Q33" s="151"/>
      <c r="R33" s="138"/>
    </row>
    <row r="34" spans="1:18" x14ac:dyDescent="0.3">
      <c r="A34" s="149">
        <f>EINGABEN!C34</f>
        <v>0</v>
      </c>
      <c r="B34" s="169">
        <f>EINGABEN!E34</f>
        <v>1</v>
      </c>
      <c r="C34" s="105"/>
      <c r="D34" s="105">
        <f t="shared" si="2"/>
        <v>0</v>
      </c>
      <c r="E34" s="105">
        <f t="shared" si="3"/>
        <v>0</v>
      </c>
      <c r="F34" s="150">
        <f>((-LN((C52*(2.71828183^(C54*D34)))^-1)))</f>
        <v>1.2675665668195701</v>
      </c>
      <c r="G34" s="140">
        <f t="shared" si="0"/>
        <v>0</v>
      </c>
      <c r="H34" s="140">
        <f t="shared" si="1"/>
        <v>0</v>
      </c>
      <c r="I34" s="140">
        <f t="shared" si="1"/>
        <v>0</v>
      </c>
      <c r="J34" s="218" t="str">
        <f>IF(EINGABEN!C34="","",EINGABEN!C34)</f>
        <v/>
      </c>
      <c r="K34" s="140" t="str">
        <f t="shared" si="4"/>
        <v/>
      </c>
      <c r="L34" s="142" t="str">
        <f t="shared" si="5"/>
        <v/>
      </c>
      <c r="M34" s="218" t="str">
        <f t="shared" si="6"/>
        <v/>
      </c>
      <c r="N34" s="138"/>
      <c r="O34" s="137"/>
      <c r="P34" s="138"/>
      <c r="Q34" s="151"/>
      <c r="R34" s="138"/>
    </row>
    <row r="35" spans="1:18" x14ac:dyDescent="0.3">
      <c r="A35" s="149">
        <f>EINGABEN!C35</f>
        <v>0</v>
      </c>
      <c r="B35" s="169">
        <f>EINGABEN!E35</f>
        <v>1</v>
      </c>
      <c r="C35" s="105"/>
      <c r="D35" s="105">
        <f t="shared" si="2"/>
        <v>0</v>
      </c>
      <c r="E35" s="105">
        <f t="shared" si="3"/>
        <v>0</v>
      </c>
      <c r="F35" s="150">
        <f>((-LN((C52*(2.71828183^(C54*D35)))^-1)))</f>
        <v>1.2675665668195701</v>
      </c>
      <c r="G35" s="140">
        <f t="shared" si="0"/>
        <v>0</v>
      </c>
      <c r="H35" s="140">
        <f t="shared" si="1"/>
        <v>0</v>
      </c>
      <c r="I35" s="140">
        <f t="shared" si="1"/>
        <v>0</v>
      </c>
      <c r="J35" s="218" t="str">
        <f>IF(EINGABEN!C35="","",EINGABEN!C35)</f>
        <v/>
      </c>
      <c r="K35" s="140" t="str">
        <f t="shared" si="4"/>
        <v/>
      </c>
      <c r="L35" s="142" t="str">
        <f t="shared" si="5"/>
        <v/>
      </c>
      <c r="M35" s="218" t="str">
        <f t="shared" si="6"/>
        <v/>
      </c>
      <c r="N35" s="138"/>
      <c r="O35" s="137"/>
      <c r="P35" s="138"/>
      <c r="Q35" s="151"/>
      <c r="R35" s="138"/>
    </row>
    <row r="36" spans="1:18" x14ac:dyDescent="0.3">
      <c r="A36" s="149">
        <f>EINGABEN!C36</f>
        <v>0</v>
      </c>
      <c r="B36" s="169">
        <f>EINGABEN!E36</f>
        <v>1</v>
      </c>
      <c r="C36" s="105"/>
      <c r="D36" s="105">
        <f t="shared" si="2"/>
        <v>0</v>
      </c>
      <c r="E36" s="105">
        <f t="shared" si="3"/>
        <v>0</v>
      </c>
      <c r="F36" s="150">
        <f>((-LN((C52*(2.71828183^(C54*D36)))^-1)))</f>
        <v>1.2675665668195701</v>
      </c>
      <c r="G36" s="140">
        <f t="shared" si="0"/>
        <v>0</v>
      </c>
      <c r="H36" s="140">
        <f t="shared" si="1"/>
        <v>0</v>
      </c>
      <c r="I36" s="140">
        <f t="shared" si="1"/>
        <v>0</v>
      </c>
      <c r="J36" s="218" t="str">
        <f>IF(EINGABEN!C36="","",EINGABEN!C36)</f>
        <v/>
      </c>
      <c r="K36" s="140" t="str">
        <f t="shared" si="4"/>
        <v/>
      </c>
      <c r="L36" s="142" t="str">
        <f t="shared" si="5"/>
        <v/>
      </c>
      <c r="M36" s="218" t="str">
        <f t="shared" si="6"/>
        <v/>
      </c>
      <c r="N36" s="138"/>
      <c r="O36" s="137"/>
      <c r="P36" s="138"/>
      <c r="Q36" s="151"/>
      <c r="R36" s="138"/>
    </row>
    <row r="37" spans="1:18" x14ac:dyDescent="0.3">
      <c r="A37" s="149">
        <f>EINGABEN!C37</f>
        <v>0</v>
      </c>
      <c r="B37" s="169">
        <f>EINGABEN!E37</f>
        <v>1</v>
      </c>
      <c r="C37" s="105"/>
      <c r="D37" s="105">
        <f t="shared" si="2"/>
        <v>0</v>
      </c>
      <c r="E37" s="105">
        <f t="shared" si="3"/>
        <v>0</v>
      </c>
      <c r="F37" s="150">
        <f>((-LN((C52*(2.71828183^(C54*D37)))^-1)))</f>
        <v>1.2675665668195701</v>
      </c>
      <c r="G37" s="140">
        <f t="shared" si="0"/>
        <v>0</v>
      </c>
      <c r="H37" s="140">
        <f t="shared" si="1"/>
        <v>0</v>
      </c>
      <c r="I37" s="140">
        <f t="shared" si="1"/>
        <v>0</v>
      </c>
      <c r="J37" s="218" t="str">
        <f>IF(EINGABEN!C37="","",EINGABEN!C37)</f>
        <v/>
      </c>
      <c r="K37" s="140" t="str">
        <f t="shared" si="4"/>
        <v/>
      </c>
      <c r="L37" s="142" t="str">
        <f t="shared" si="5"/>
        <v/>
      </c>
      <c r="M37" s="218" t="str">
        <f t="shared" si="6"/>
        <v/>
      </c>
      <c r="N37" s="138"/>
      <c r="O37" s="137"/>
      <c r="P37" s="138"/>
      <c r="Q37" s="151"/>
      <c r="R37" s="138"/>
    </row>
    <row r="38" spans="1:18" x14ac:dyDescent="0.3">
      <c r="A38" s="149">
        <f>EINGABEN!C38</f>
        <v>0</v>
      </c>
      <c r="B38" s="169">
        <f>EINGABEN!E38</f>
        <v>1</v>
      </c>
      <c r="C38" s="105"/>
      <c r="D38" s="105">
        <f t="shared" si="2"/>
        <v>0</v>
      </c>
      <c r="E38" s="105">
        <f t="shared" si="3"/>
        <v>0</v>
      </c>
      <c r="F38" s="150">
        <f>((-LN((C52*(2.71828183^(C54*D38)))^-1)))</f>
        <v>1.2675665668195701</v>
      </c>
      <c r="G38" s="140">
        <f t="shared" si="0"/>
        <v>0</v>
      </c>
      <c r="H38" s="140">
        <f t="shared" si="1"/>
        <v>0</v>
      </c>
      <c r="I38" s="140">
        <f t="shared" si="1"/>
        <v>0</v>
      </c>
      <c r="J38" s="218" t="str">
        <f>IF(EINGABEN!C38="","",EINGABEN!C38)</f>
        <v/>
      </c>
      <c r="K38" s="140" t="str">
        <f t="shared" si="4"/>
        <v/>
      </c>
      <c r="L38" s="142" t="str">
        <f t="shared" si="5"/>
        <v/>
      </c>
      <c r="M38" s="218" t="str">
        <f t="shared" si="6"/>
        <v/>
      </c>
      <c r="N38" s="138"/>
      <c r="O38" s="137"/>
      <c r="P38" s="138"/>
      <c r="Q38" s="151"/>
      <c r="R38" s="138"/>
    </row>
    <row r="39" spans="1:18" x14ac:dyDescent="0.3">
      <c r="A39" s="149">
        <f>EINGABEN!C39</f>
        <v>0</v>
      </c>
      <c r="B39" s="169">
        <f>EINGABEN!E39</f>
        <v>1</v>
      </c>
      <c r="C39" s="105"/>
      <c r="D39" s="105">
        <f t="shared" si="2"/>
        <v>0</v>
      </c>
      <c r="E39" s="105">
        <f t="shared" si="3"/>
        <v>0</v>
      </c>
      <c r="F39" s="150">
        <f>((-LN((C52*(2.71828183^(C54*D39)))^-1)))</f>
        <v>1.2675665668195701</v>
      </c>
      <c r="G39" s="140">
        <f t="shared" si="0"/>
        <v>0</v>
      </c>
      <c r="H39" s="140">
        <f t="shared" si="1"/>
        <v>0</v>
      </c>
      <c r="I39" s="140">
        <f t="shared" si="1"/>
        <v>0</v>
      </c>
      <c r="J39" s="218" t="str">
        <f>IF(EINGABEN!C39="","",EINGABEN!C39)</f>
        <v/>
      </c>
      <c r="K39" s="140" t="str">
        <f t="shared" si="4"/>
        <v/>
      </c>
      <c r="L39" s="142" t="str">
        <f t="shared" si="5"/>
        <v/>
      </c>
      <c r="M39" s="218" t="str">
        <f t="shared" si="6"/>
        <v/>
      </c>
      <c r="N39" s="138"/>
      <c r="O39" s="137"/>
      <c r="P39" s="138"/>
      <c r="Q39" s="151"/>
      <c r="R39" s="138"/>
    </row>
    <row r="40" spans="1:18" x14ac:dyDescent="0.3">
      <c r="A40" s="149">
        <f>EINGABEN!C40</f>
        <v>0</v>
      </c>
      <c r="B40" s="169">
        <f>EINGABEN!E40</f>
        <v>1</v>
      </c>
      <c r="C40" s="105"/>
      <c r="D40" s="105">
        <f t="shared" si="2"/>
        <v>0</v>
      </c>
      <c r="E40" s="105">
        <f t="shared" si="3"/>
        <v>0</v>
      </c>
      <c r="F40" s="150">
        <f>((-LN((C52*(2.71828183^(C54*D40)))^-1)))</f>
        <v>1.2675665668195701</v>
      </c>
      <c r="G40" s="140">
        <f t="shared" si="0"/>
        <v>0</v>
      </c>
      <c r="H40" s="140">
        <f t="shared" si="1"/>
        <v>0</v>
      </c>
      <c r="I40" s="140">
        <f t="shared" si="1"/>
        <v>0</v>
      </c>
      <c r="J40" s="218" t="str">
        <f>IF(EINGABEN!C40="","",EINGABEN!C40)</f>
        <v/>
      </c>
      <c r="K40" s="140" t="str">
        <f t="shared" si="4"/>
        <v/>
      </c>
      <c r="L40" s="142" t="str">
        <f t="shared" si="5"/>
        <v/>
      </c>
      <c r="M40" s="218" t="str">
        <f t="shared" si="6"/>
        <v/>
      </c>
      <c r="N40" s="138"/>
      <c r="O40" s="137"/>
      <c r="P40" s="138"/>
      <c r="Q40" s="151"/>
      <c r="R40" s="138"/>
    </row>
    <row r="41" spans="1:18" x14ac:dyDescent="0.3">
      <c r="A41" s="149">
        <f>EINGABEN!C41</f>
        <v>0</v>
      </c>
      <c r="B41" s="169">
        <f>EINGABEN!E41</f>
        <v>1</v>
      </c>
      <c r="C41" s="105"/>
      <c r="D41" s="105">
        <f t="shared" si="2"/>
        <v>0</v>
      </c>
      <c r="E41" s="105">
        <f t="shared" si="3"/>
        <v>0</v>
      </c>
      <c r="F41" s="150">
        <f>((-LN((C52*(2.71828183^(C54*D41)))^-1)))</f>
        <v>1.2675665668195701</v>
      </c>
      <c r="G41" s="140">
        <f t="shared" si="0"/>
        <v>0</v>
      </c>
      <c r="H41" s="140">
        <f t="shared" si="1"/>
        <v>0</v>
      </c>
      <c r="I41" s="140">
        <f t="shared" si="1"/>
        <v>0</v>
      </c>
      <c r="J41" s="218" t="str">
        <f>IF(EINGABEN!C41="","",EINGABEN!C41)</f>
        <v/>
      </c>
      <c r="K41" s="140" t="str">
        <f t="shared" si="4"/>
        <v/>
      </c>
      <c r="L41" s="142" t="str">
        <f t="shared" si="5"/>
        <v/>
      </c>
      <c r="M41" s="218" t="str">
        <f t="shared" si="6"/>
        <v/>
      </c>
      <c r="N41" s="138"/>
      <c r="O41" s="143"/>
      <c r="P41" s="138"/>
      <c r="Q41" s="151"/>
      <c r="R41" s="138"/>
    </row>
    <row r="42" spans="1:18" x14ac:dyDescent="0.3">
      <c r="A42" s="149">
        <f>EINGABEN!C42</f>
        <v>0</v>
      </c>
      <c r="B42" s="169">
        <f>EINGABEN!E42</f>
        <v>1</v>
      </c>
      <c r="C42" s="105"/>
      <c r="D42" s="105">
        <f t="shared" si="2"/>
        <v>0</v>
      </c>
      <c r="E42" s="105">
        <f t="shared" si="3"/>
        <v>0</v>
      </c>
      <c r="F42" s="150">
        <f>((-LN((C52*(2.71828183^(C54*D42)))^-1)))</f>
        <v>1.2675665668195701</v>
      </c>
      <c r="G42" s="140">
        <f t="shared" si="0"/>
        <v>0</v>
      </c>
      <c r="H42" s="140">
        <f t="shared" si="1"/>
        <v>0</v>
      </c>
      <c r="I42" s="140">
        <f t="shared" si="1"/>
        <v>0</v>
      </c>
      <c r="J42" s="218" t="str">
        <f>IF(EINGABEN!C42="","",EINGABEN!C42)</f>
        <v/>
      </c>
      <c r="K42" s="140" t="str">
        <f t="shared" si="4"/>
        <v/>
      </c>
      <c r="L42" s="142" t="str">
        <f t="shared" si="5"/>
        <v/>
      </c>
      <c r="M42" s="218" t="str">
        <f t="shared" si="6"/>
        <v/>
      </c>
      <c r="N42" s="138"/>
      <c r="O42" s="143"/>
      <c r="P42" s="138"/>
      <c r="Q42" s="151"/>
      <c r="R42" s="138"/>
    </row>
    <row r="43" spans="1:18" x14ac:dyDescent="0.3">
      <c r="A43" s="149">
        <f>EINGABEN!C43</f>
        <v>0</v>
      </c>
      <c r="B43" s="169">
        <f>EINGABEN!E43</f>
        <v>1</v>
      </c>
      <c r="C43" s="105"/>
      <c r="D43" s="105">
        <f t="shared" si="2"/>
        <v>0</v>
      </c>
      <c r="E43" s="105">
        <f t="shared" si="3"/>
        <v>0</v>
      </c>
      <c r="F43" s="150">
        <f>((-LN((C52*(2.71828183^(C54*D43)))^-1)))</f>
        <v>1.2675665668195701</v>
      </c>
      <c r="G43" s="140">
        <f t="shared" si="0"/>
        <v>0</v>
      </c>
      <c r="H43" s="140">
        <f t="shared" si="1"/>
        <v>0</v>
      </c>
      <c r="I43" s="140">
        <f t="shared" si="1"/>
        <v>0</v>
      </c>
      <c r="J43" s="218" t="str">
        <f>IF(EINGABEN!C43="","",EINGABEN!C43)</f>
        <v/>
      </c>
      <c r="K43" s="140" t="str">
        <f t="shared" si="4"/>
        <v/>
      </c>
      <c r="L43" s="142" t="str">
        <f t="shared" si="5"/>
        <v/>
      </c>
      <c r="M43" s="218" t="str">
        <f t="shared" si="6"/>
        <v/>
      </c>
      <c r="N43" s="138"/>
      <c r="O43" s="143"/>
      <c r="P43" s="138"/>
      <c r="Q43" s="151"/>
      <c r="R43" s="138"/>
    </row>
    <row r="44" spans="1:18" x14ac:dyDescent="0.3">
      <c r="A44" s="149">
        <f>EINGABEN!C44</f>
        <v>0</v>
      </c>
      <c r="B44" s="169">
        <f>EINGABEN!E44</f>
        <v>1</v>
      </c>
      <c r="C44" s="105"/>
      <c r="D44" s="105">
        <f t="shared" si="2"/>
        <v>0</v>
      </c>
      <c r="E44" s="105">
        <f t="shared" si="3"/>
        <v>0</v>
      </c>
      <c r="F44" s="150">
        <f>((-LN((C52*(2.71828183^(C54*D44)))^-1)))</f>
        <v>1.2675665668195701</v>
      </c>
      <c r="G44" s="140">
        <f t="shared" si="0"/>
        <v>0</v>
      </c>
      <c r="H44" s="140">
        <f t="shared" si="1"/>
        <v>0</v>
      </c>
      <c r="I44" s="140">
        <f t="shared" si="1"/>
        <v>0</v>
      </c>
      <c r="J44" s="218" t="str">
        <f>IF(EINGABEN!C44="","",EINGABEN!C44)</f>
        <v/>
      </c>
      <c r="K44" s="140" t="str">
        <f t="shared" si="4"/>
        <v/>
      </c>
      <c r="L44" s="142" t="str">
        <f t="shared" si="5"/>
        <v/>
      </c>
      <c r="M44" s="218" t="str">
        <f t="shared" si="6"/>
        <v/>
      </c>
      <c r="N44" s="138"/>
      <c r="O44" s="143"/>
      <c r="P44" s="138"/>
      <c r="Q44" s="151"/>
      <c r="R44" s="138"/>
    </row>
    <row r="45" spans="1:18" ht="15" thickBot="1" x14ac:dyDescent="0.35">
      <c r="A45" s="206">
        <f>EINGABEN!C45</f>
        <v>0</v>
      </c>
      <c r="B45" s="183">
        <f>EINGABEN!E45</f>
        <v>1</v>
      </c>
      <c r="C45" s="207"/>
      <c r="D45" s="207">
        <f t="shared" si="2"/>
        <v>0</v>
      </c>
      <c r="E45" s="207">
        <f t="shared" si="3"/>
        <v>0</v>
      </c>
      <c r="F45" s="160">
        <f>((-LN((C52*(2.71828183^(C54*D45)))^-1)))</f>
        <v>1.2675665668195701</v>
      </c>
      <c r="G45" s="140">
        <f t="shared" si="0"/>
        <v>0</v>
      </c>
      <c r="H45" s="140">
        <f t="shared" si="1"/>
        <v>0</v>
      </c>
      <c r="I45" s="140">
        <f t="shared" si="1"/>
        <v>0</v>
      </c>
      <c r="J45" s="218" t="str">
        <f>IF(EINGABEN!C45="","",EINGABEN!C45)</f>
        <v/>
      </c>
      <c r="K45" s="140" t="str">
        <f t="shared" si="4"/>
        <v/>
      </c>
      <c r="L45" s="142" t="str">
        <f t="shared" si="5"/>
        <v/>
      </c>
      <c r="M45" s="218" t="str">
        <f t="shared" si="6"/>
        <v/>
      </c>
      <c r="N45" s="138"/>
      <c r="O45" s="143"/>
      <c r="P45" s="138"/>
      <c r="Q45" s="151"/>
      <c r="R45" s="138"/>
    </row>
    <row r="46" spans="1:18" ht="15" thickTop="1" x14ac:dyDescent="0.3">
      <c r="A46" s="174" t="s">
        <v>44</v>
      </c>
      <c r="B46" s="61"/>
      <c r="C46" s="61"/>
      <c r="D46" s="61"/>
      <c r="E46" s="61"/>
      <c r="F46" s="176"/>
      <c r="G46" s="138"/>
      <c r="H46" s="138"/>
      <c r="I46" s="138"/>
      <c r="J46" s="218"/>
      <c r="K46" s="219"/>
      <c r="L46" s="219" t="s">
        <v>114</v>
      </c>
      <c r="M46" s="219">
        <f>((SUM(M6:M45))/((EINGABEN!D46)-1))^0.5</f>
        <v>5.5285245141123882</v>
      </c>
      <c r="N46" s="138"/>
      <c r="O46" s="138"/>
      <c r="P46" s="138"/>
      <c r="Q46" s="138"/>
      <c r="R46" s="138"/>
    </row>
    <row r="47" spans="1:18" x14ac:dyDescent="0.3">
      <c r="A47" s="174" t="s">
        <v>40</v>
      </c>
      <c r="B47" s="61" t="s">
        <v>101</v>
      </c>
      <c r="C47" s="61"/>
      <c r="D47" s="61"/>
      <c r="E47" s="61"/>
      <c r="F47" s="176"/>
      <c r="G47" s="138"/>
      <c r="H47" s="138"/>
      <c r="I47" s="138"/>
      <c r="J47" s="218"/>
      <c r="K47" s="219"/>
      <c r="L47" s="219"/>
      <c r="M47" s="219"/>
      <c r="N47" s="138"/>
      <c r="O47" s="138"/>
      <c r="P47" s="138"/>
      <c r="Q47" s="138"/>
      <c r="R47" s="138"/>
    </row>
    <row r="48" spans="1:18" x14ac:dyDescent="0.3">
      <c r="A48" s="174" t="s">
        <v>41</v>
      </c>
      <c r="B48" s="61" t="s">
        <v>42</v>
      </c>
      <c r="C48" s="61"/>
      <c r="D48" s="61"/>
      <c r="E48" s="61"/>
      <c r="F48" s="176"/>
      <c r="G48" s="138"/>
      <c r="H48" s="138"/>
      <c r="I48" s="138"/>
      <c r="J48" s="218"/>
      <c r="K48" s="219" t="s">
        <v>115</v>
      </c>
      <c r="L48" s="219">
        <f>AVERAGE(L6:L45)</f>
        <v>94.099919792155376</v>
      </c>
      <c r="M48" s="219"/>
      <c r="N48" s="138"/>
      <c r="O48" s="138"/>
      <c r="P48" s="138"/>
      <c r="Q48" s="138"/>
      <c r="R48" s="138"/>
    </row>
    <row r="49" spans="1:18" ht="15" thickBot="1" x14ac:dyDescent="0.35">
      <c r="A49" s="220" t="s">
        <v>39</v>
      </c>
      <c r="B49" s="221"/>
      <c r="C49" s="221"/>
      <c r="D49" s="221"/>
      <c r="E49" s="221"/>
      <c r="F49" s="195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</row>
    <row r="50" spans="1:18" ht="15" thickTop="1" x14ac:dyDescent="0.3">
      <c r="A50" s="222"/>
      <c r="B50" s="212"/>
      <c r="C50" s="212"/>
      <c r="D50" s="212"/>
      <c r="E50" s="212"/>
      <c r="F50" s="223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</row>
    <row r="51" spans="1:18" x14ac:dyDescent="0.3">
      <c r="A51" s="174"/>
      <c r="B51" s="61"/>
      <c r="C51" s="61"/>
      <c r="D51" s="61"/>
      <c r="E51" s="61"/>
      <c r="F51" s="176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</row>
    <row r="52" spans="1:18" x14ac:dyDescent="0.3">
      <c r="A52" s="224" t="s">
        <v>11</v>
      </c>
      <c r="B52" s="225"/>
      <c r="C52" s="163">
        <f>IF(MIN(EINGABEN!D6:'EINGABEN'!D45)&lt;0,"keine Lösung",ROUND((EXP((E4-(C54*D4))/(C4))),6))</f>
        <v>3.5521980000000002</v>
      </c>
      <c r="D52" s="61"/>
      <c r="E52" s="61"/>
      <c r="F52" s="176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</row>
    <row r="53" spans="1:18" x14ac:dyDescent="0.3">
      <c r="A53" s="226"/>
      <c r="B53" s="194"/>
      <c r="C53" s="194"/>
      <c r="D53" s="61"/>
      <c r="E53" s="61"/>
      <c r="F53" s="176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</row>
    <row r="54" spans="1:18" x14ac:dyDescent="0.3">
      <c r="A54" s="227" t="s">
        <v>12</v>
      </c>
      <c r="B54" s="194"/>
      <c r="C54" s="194">
        <f>IF(MIN(EINGABEN!D6:'EINGABEN'!D45)&lt;=0,"keine Lösung",ROUND((C4*G4-D4*E4)/(C4*H4-(D4)^2),6))</f>
        <v>0.30660500000000002</v>
      </c>
      <c r="D54" s="61"/>
      <c r="E54" s="61"/>
      <c r="F54" s="176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</row>
    <row r="55" spans="1:18" x14ac:dyDescent="0.3">
      <c r="A55" s="226"/>
      <c r="B55" s="194"/>
      <c r="C55" s="194"/>
      <c r="D55" s="61"/>
      <c r="E55" s="61"/>
      <c r="F55" s="176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</row>
    <row r="56" spans="1:18" x14ac:dyDescent="0.3">
      <c r="A56" s="227" t="s">
        <v>13</v>
      </c>
      <c r="B56" s="194"/>
      <c r="C56" s="194">
        <f>IF(MIN(EINGABEN!D6:'EINGABEN'!D45)&lt;=0,"keine Lösung",IF(D59=0,0,IF(D58/D59&gt;1,1,ROUND(ABS(D58/D59),6))))</f>
        <v>0.955152</v>
      </c>
      <c r="D56" s="61"/>
      <c r="E56" s="61"/>
      <c r="F56" s="176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</row>
    <row r="57" spans="1:18" ht="15" thickBot="1" x14ac:dyDescent="0.35">
      <c r="A57" s="220"/>
      <c r="B57" s="221"/>
      <c r="C57" s="221"/>
      <c r="D57" s="221"/>
      <c r="E57" s="221"/>
      <c r="F57" s="195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</row>
    <row r="58" spans="1:18" ht="15" thickTop="1" x14ac:dyDescent="0.3">
      <c r="A58" s="227" t="s">
        <v>14</v>
      </c>
      <c r="B58" s="50"/>
      <c r="C58" s="170" t="s">
        <v>19</v>
      </c>
      <c r="D58" s="171">
        <f>(C4*G4-(D4*E4))</f>
        <v>633.21646489202612</v>
      </c>
      <c r="E58" s="201" t="s">
        <v>70</v>
      </c>
      <c r="F58" s="176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</row>
    <row r="59" spans="1:18" x14ac:dyDescent="0.3">
      <c r="A59" s="228"/>
      <c r="B59" s="50"/>
      <c r="C59" s="170" t="s">
        <v>20</v>
      </c>
      <c r="D59" s="172">
        <f>((C4*H4-(D4)^2)*(C4*I4-(E4)^2))^0.5</f>
        <v>662.94842212119863</v>
      </c>
      <c r="E59" s="201" t="s">
        <v>70</v>
      </c>
      <c r="F59" s="176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</row>
    <row r="60" spans="1:18" x14ac:dyDescent="0.3">
      <c r="A60" s="174"/>
      <c r="B60" s="61"/>
      <c r="C60" s="282" t="s">
        <v>109</v>
      </c>
      <c r="D60" s="283"/>
      <c r="E60" s="181">
        <f>IF(EINGABEN!D46&lt;10,"Anzahl zu klein",ROUND((E61*(1+E64/100)),2))</f>
        <v>537.30999999999995</v>
      </c>
      <c r="F60" s="176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</row>
    <row r="61" spans="1:18" x14ac:dyDescent="0.3">
      <c r="A61" s="30" t="s">
        <v>15</v>
      </c>
      <c r="B61" s="186">
        <v>16</v>
      </c>
      <c r="C61" s="229" t="s">
        <v>16</v>
      </c>
      <c r="D61" s="194" t="s">
        <v>71</v>
      </c>
      <c r="E61" s="179">
        <f>IF(MIN(EINGABEN!D6:'EINGABEN'!D45)&lt;=0,"keine Lösung",ROUND((C52*2.71828184^(C54*B61)),2))</f>
        <v>479.74</v>
      </c>
      <c r="F61" s="176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</row>
    <row r="62" spans="1:18" x14ac:dyDescent="0.3">
      <c r="A62" s="228" t="s">
        <v>62</v>
      </c>
      <c r="B62" s="50" t="s">
        <v>63</v>
      </c>
      <c r="C62" s="282" t="s">
        <v>110</v>
      </c>
      <c r="D62" s="283"/>
      <c r="E62" s="181">
        <f>IF(EINGABEN!D46&lt;10,"Anzahl zu klein",ROUND((E61*(1-E64/100)),2))</f>
        <v>422.17</v>
      </c>
      <c r="F62" s="176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</row>
    <row r="63" spans="1:18" x14ac:dyDescent="0.3">
      <c r="A63" s="30" t="s">
        <v>17</v>
      </c>
      <c r="B63" s="186">
        <v>479.74</v>
      </c>
      <c r="C63" s="229" t="s">
        <v>16</v>
      </c>
      <c r="D63" s="194" t="s">
        <v>69</v>
      </c>
      <c r="E63" s="179">
        <f>IF(MIN(EINGABEN!D6:'EINGABEN'!D45)&lt;=0,"keine Lösung",IF(C56=0,0,ROUND(((LN(B63/C52))/C54),2)))</f>
        <v>16</v>
      </c>
      <c r="F63" s="176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</row>
    <row r="64" spans="1:18" ht="15" thickBot="1" x14ac:dyDescent="0.35">
      <c r="A64" s="230" t="s">
        <v>67</v>
      </c>
      <c r="B64" s="204" t="s">
        <v>68</v>
      </c>
      <c r="C64" s="278" t="s">
        <v>117</v>
      </c>
      <c r="D64" s="278"/>
      <c r="E64" s="184">
        <f>IF(EINGABEN!D46&lt;10,"Anzahl zu klein",ROUND((((2.868009*((LN((EINGABEN!D46)^0.5)))^-2.421118)*M46)/L48)*100,0))</f>
        <v>12</v>
      </c>
      <c r="F64" s="231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</row>
    <row r="65" spans="3:18" ht="15" thickTop="1" x14ac:dyDescent="0.3">
      <c r="C65" s="212"/>
      <c r="D65" s="212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</row>
    <row r="66" spans="3:18" x14ac:dyDescent="0.3"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</row>
    <row r="67" spans="3:18" x14ac:dyDescent="0.3"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</row>
    <row r="68" spans="3:18" x14ac:dyDescent="0.3"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</row>
    <row r="69" spans="3:18" x14ac:dyDescent="0.3"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</row>
    <row r="70" spans="3:18" x14ac:dyDescent="0.3"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</row>
    <row r="71" spans="3:18" x14ac:dyDescent="0.3"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</row>
    <row r="72" spans="3:18" x14ac:dyDescent="0.3"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</row>
    <row r="73" spans="3:18" x14ac:dyDescent="0.3"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</row>
    <row r="74" spans="3:18" x14ac:dyDescent="0.3"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</row>
    <row r="75" spans="3:18" x14ac:dyDescent="0.3"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</row>
    <row r="76" spans="3:18" x14ac:dyDescent="0.3"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</row>
    <row r="77" spans="3:18" x14ac:dyDescent="0.3"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</row>
  </sheetData>
  <sheetProtection algorithmName="SHA-512" hashValue="Phzh8C8K9zOvmGYKcV62SDZx3MPLOVq0JqzBR6jGfqwINiF8zSTNN01OrVptFWHx9t1C3UIDYsC5nIg024B4UQ==" saltValue="8m2hCHFvHr02FbjCeGxV1w==" spinCount="100000" sheet="1" objects="1" scenarios="1"/>
  <mergeCells count="4">
    <mergeCell ref="A4:B4"/>
    <mergeCell ref="C60:D60"/>
    <mergeCell ref="C62:D62"/>
    <mergeCell ref="C64:D64"/>
  </mergeCells>
  <dataValidations count="2">
    <dataValidation showInputMessage="1" showErrorMessage="1" sqref="A6:A45 B6:B9" xr:uid="{00000000-0002-0000-0400-000000000000}"/>
    <dataValidation type="decimal" operator="greaterThan" allowBlank="1" showInputMessage="1" showErrorMessage="1" sqref="B63" xr:uid="{8603512F-E6D0-4140-894C-C4868E7E574B}">
      <formula1>0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13"/>
  <sheetViews>
    <sheetView topLeftCell="A52" zoomScaleNormal="100" workbookViewId="0">
      <selection activeCell="B64" sqref="B64"/>
    </sheetView>
  </sheetViews>
  <sheetFormatPr baseColWidth="10" defaultRowHeight="14.4" x14ac:dyDescent="0.3"/>
  <cols>
    <col min="1" max="1" width="18.109375" style="139" customWidth="1"/>
    <col min="2" max="4" width="11.6640625" style="139" bestFit="1" customWidth="1"/>
    <col min="5" max="5" width="12.109375" style="139" bestFit="1" customWidth="1"/>
    <col min="6" max="6" width="18" style="139" customWidth="1"/>
    <col min="7" max="8" width="11.6640625" style="139" bestFit="1" customWidth="1"/>
    <col min="9" max="9" width="14.88671875" style="139" customWidth="1"/>
    <col min="10" max="10" width="22.109375" style="139" customWidth="1"/>
    <col min="11" max="11" width="34.6640625" style="139" customWidth="1"/>
    <col min="12" max="12" width="28.5546875" style="139" customWidth="1"/>
    <col min="13" max="13" width="24.21875" style="139" customWidth="1"/>
    <col min="14" max="14" width="17.21875" style="139" customWidth="1"/>
    <col min="15" max="16384" width="11.5546875" style="139"/>
  </cols>
  <sheetData>
    <row r="1" spans="1:77" ht="18" x14ac:dyDescent="0.35">
      <c r="A1" s="214" t="s">
        <v>57</v>
      </c>
      <c r="B1" s="215"/>
      <c r="C1" s="215"/>
      <c r="D1" s="215"/>
      <c r="E1" s="215"/>
      <c r="F1" s="215"/>
      <c r="G1" s="215"/>
      <c r="H1" s="140">
        <f>IF(E1&lt;EXP(1),0,(LN((LN(E1+0.0000001)))))</f>
        <v>0</v>
      </c>
      <c r="I1" s="216"/>
      <c r="J1" s="137"/>
      <c r="K1" s="137"/>
      <c r="L1" s="137"/>
      <c r="M1" s="137"/>
      <c r="N1" s="137"/>
      <c r="O1" s="137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</row>
    <row r="2" spans="1:77" x14ac:dyDescent="0.3">
      <c r="A2" s="140"/>
      <c r="B2" s="140"/>
      <c r="C2" s="261"/>
      <c r="D2" s="261"/>
      <c r="E2" s="261"/>
      <c r="F2" s="261"/>
      <c r="G2" s="261"/>
      <c r="H2" s="140"/>
      <c r="I2" s="136"/>
      <c r="J2" s="137"/>
      <c r="K2" s="137"/>
      <c r="L2" s="137"/>
      <c r="M2" s="137"/>
      <c r="N2" s="137"/>
      <c r="O2" s="137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</row>
    <row r="3" spans="1:77" x14ac:dyDescent="0.3">
      <c r="A3" s="140"/>
      <c r="B3" s="140"/>
      <c r="C3" s="140" t="s">
        <v>0</v>
      </c>
      <c r="D3" s="141" t="s">
        <v>1</v>
      </c>
      <c r="E3" s="140" t="s">
        <v>2</v>
      </c>
      <c r="F3" s="140" t="s">
        <v>21</v>
      </c>
      <c r="G3" s="140" t="s">
        <v>3</v>
      </c>
      <c r="H3" s="140" t="s">
        <v>4</v>
      </c>
      <c r="I3" s="140" t="s">
        <v>134</v>
      </c>
      <c r="J3" s="137"/>
      <c r="K3" s="137"/>
      <c r="L3" s="137"/>
      <c r="M3" s="137"/>
      <c r="N3" s="137"/>
      <c r="O3" s="137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</row>
    <row r="4" spans="1:77" x14ac:dyDescent="0.3">
      <c r="A4" s="274" t="s">
        <v>135</v>
      </c>
      <c r="B4" s="274"/>
      <c r="C4" s="140">
        <f>EINGABEN!$D$46</f>
        <v>10</v>
      </c>
      <c r="D4" s="140">
        <f>SUM(D6:D45)</f>
        <v>78.5</v>
      </c>
      <c r="E4" s="140">
        <f>ROUND(SUM(E6:E45),3)</f>
        <v>11.785</v>
      </c>
      <c r="F4" s="142" t="s">
        <v>22</v>
      </c>
      <c r="G4" s="140">
        <f>SUM(G6:G45)</f>
        <v>114.29215233983983</v>
      </c>
      <c r="H4" s="140">
        <f>SUM(H6:H45)</f>
        <v>822.75</v>
      </c>
      <c r="I4" s="140">
        <f>ROUND(SUM(I6:I45),12)</f>
        <v>17.066139457525999</v>
      </c>
      <c r="J4" s="137"/>
      <c r="K4" s="137"/>
      <c r="L4" s="137"/>
      <c r="M4" s="137"/>
      <c r="N4" s="137"/>
      <c r="O4" s="137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</row>
    <row r="5" spans="1:77" x14ac:dyDescent="0.3">
      <c r="A5" s="140" t="s">
        <v>8</v>
      </c>
      <c r="B5" s="140" t="s">
        <v>9</v>
      </c>
      <c r="C5" s="140" t="s">
        <v>38</v>
      </c>
      <c r="D5" s="140" t="s">
        <v>5</v>
      </c>
      <c r="E5" s="140" t="s">
        <v>6</v>
      </c>
      <c r="F5" s="140" t="s">
        <v>23</v>
      </c>
      <c r="G5" s="140" t="s">
        <v>10</v>
      </c>
      <c r="H5" s="140" t="s">
        <v>7</v>
      </c>
      <c r="I5" s="141" t="s">
        <v>18</v>
      </c>
      <c r="J5" s="137" t="s">
        <v>113</v>
      </c>
      <c r="K5" s="137" t="s">
        <v>111</v>
      </c>
      <c r="L5" s="137" t="s">
        <v>112</v>
      </c>
      <c r="M5" s="137" t="s">
        <v>145</v>
      </c>
      <c r="N5" s="137"/>
      <c r="O5" s="137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</row>
    <row r="6" spans="1:77" x14ac:dyDescent="0.3">
      <c r="A6" s="140">
        <f>EINGABEN!C6</f>
        <v>8</v>
      </c>
      <c r="B6" s="140">
        <f>EINGABEN!F6</f>
        <v>64</v>
      </c>
      <c r="C6" s="140"/>
      <c r="D6" s="140">
        <f>(A6)</f>
        <v>8</v>
      </c>
      <c r="E6" s="140">
        <f>(LN((LN(B6+0.0000001))))</f>
        <v>1.4252465490220925</v>
      </c>
      <c r="F6" s="142">
        <f>((-LN((C52*(2.71828183^(C54*D6)))^-1)))</f>
        <v>1.1943190128879035</v>
      </c>
      <c r="G6" s="140">
        <f t="shared" ref="G6:G45" si="0">(D6*E6)</f>
        <v>11.40197239217674</v>
      </c>
      <c r="H6" s="140">
        <f t="shared" ref="H6:I45" si="1">(D6)^2</f>
        <v>64</v>
      </c>
      <c r="I6" s="140">
        <f t="shared" si="1"/>
        <v>2.0313277254993838</v>
      </c>
      <c r="J6" s="137">
        <f>IF(EINGABEN!C6="","",EINGABEN!C6)</f>
        <v>8</v>
      </c>
      <c r="K6" s="137">
        <f>IF(J6="","",B6)</f>
        <v>64</v>
      </c>
      <c r="L6" s="137">
        <f>IF(J6="","",(EXP($C$52*EXP($C$54*J6))))</f>
        <v>27.148148653170292</v>
      </c>
      <c r="M6" s="143">
        <f>IF(K6="","",ABS(K6-L6)^1)</f>
        <v>36.851851346829704</v>
      </c>
      <c r="N6" s="137"/>
      <c r="O6" s="137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</row>
    <row r="7" spans="1:77" x14ac:dyDescent="0.3">
      <c r="A7" s="140">
        <f>EINGABEN!C7</f>
        <v>7</v>
      </c>
      <c r="B7" s="140">
        <f>EINGABEN!F7</f>
        <v>49</v>
      </c>
      <c r="C7" s="140"/>
      <c r="D7" s="140">
        <f t="shared" ref="D7:D45" si="2">(A7)</f>
        <v>7</v>
      </c>
      <c r="E7" s="140">
        <f t="shared" ref="E7:E45" si="3">(LN((LN(B7+0.0000001))))</f>
        <v>1.3588769916626078</v>
      </c>
      <c r="F7" s="142">
        <f>((-LN((C52*(2.71828183^(C54*D7)))^-1)))</f>
        <v>1.0888600128281203</v>
      </c>
      <c r="G7" s="140">
        <f t="shared" si="0"/>
        <v>9.5121389416382538</v>
      </c>
      <c r="H7" s="140">
        <f t="shared" si="1"/>
        <v>49</v>
      </c>
      <c r="I7" s="140">
        <f t="shared" si="1"/>
        <v>1.8465466784700191</v>
      </c>
      <c r="J7" s="137">
        <f>IF(EINGABEN!C7="","",EINGABEN!C7)</f>
        <v>7</v>
      </c>
      <c r="K7" s="137">
        <f t="shared" ref="K7:K45" si="4">IF(J7="","",B7)</f>
        <v>49</v>
      </c>
      <c r="L7" s="137">
        <f t="shared" ref="L7:L45" si="5">IF(J7="","",(EXP($C$52*EXP($C$54*J7))))</f>
        <v>19.509184778064782</v>
      </c>
      <c r="M7" s="143">
        <f t="shared" ref="M7:M45" si="6">IF(K7="","",ABS(K7-L7)^1)</f>
        <v>29.490815221935218</v>
      </c>
      <c r="N7" s="137"/>
      <c r="O7" s="137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</row>
    <row r="8" spans="1:77" x14ac:dyDescent="0.3">
      <c r="A8" s="140">
        <f>EINGABEN!C8</f>
        <v>4</v>
      </c>
      <c r="B8" s="217">
        <f>EINGABEN!F8</f>
        <v>16</v>
      </c>
      <c r="C8" s="140"/>
      <c r="D8" s="140">
        <f t="shared" si="2"/>
        <v>4</v>
      </c>
      <c r="E8" s="140">
        <f t="shared" si="3"/>
        <v>1.0197814427924372</v>
      </c>
      <c r="F8" s="142">
        <f>((-LN((C52*(2.71828183^(C54*D8)))^-1)))</f>
        <v>0.77248301264877062</v>
      </c>
      <c r="G8" s="140">
        <f t="shared" si="0"/>
        <v>4.0791257711697488</v>
      </c>
      <c r="H8" s="140">
        <f t="shared" si="1"/>
        <v>16</v>
      </c>
      <c r="I8" s="140">
        <f t="shared" si="1"/>
        <v>1.0399541910638248</v>
      </c>
      <c r="J8" s="137">
        <f>IF(EINGABEN!C8="","",EINGABEN!C8)</f>
        <v>4</v>
      </c>
      <c r="K8" s="137">
        <f t="shared" si="4"/>
        <v>16</v>
      </c>
      <c r="L8" s="137">
        <f t="shared" si="5"/>
        <v>8.7157840767148684</v>
      </c>
      <c r="M8" s="143">
        <f t="shared" si="6"/>
        <v>7.2842159232851316</v>
      </c>
      <c r="N8" s="137"/>
      <c r="O8" s="137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</row>
    <row r="9" spans="1:77" x14ac:dyDescent="0.3">
      <c r="A9" s="140">
        <f>EINGABEN!C9</f>
        <v>2.5</v>
      </c>
      <c r="B9" s="140">
        <f>EINGABEN!F9</f>
        <v>6.25</v>
      </c>
      <c r="C9" s="140"/>
      <c r="D9" s="140">
        <f t="shared" si="2"/>
        <v>2.5</v>
      </c>
      <c r="E9" s="140">
        <f t="shared" si="3"/>
        <v>0.60572561750004339</v>
      </c>
      <c r="F9" s="142">
        <f>((-LN((C52*(2.71828183^(C54*D9)))^-1)))</f>
        <v>0.61429451255909617</v>
      </c>
      <c r="G9" s="140">
        <f t="shared" si="0"/>
        <v>1.5143140437501086</v>
      </c>
      <c r="H9" s="140">
        <f t="shared" si="1"/>
        <v>6.25</v>
      </c>
      <c r="I9" s="140">
        <f t="shared" si="1"/>
        <v>0.36690352369580886</v>
      </c>
      <c r="J9" s="137">
        <f>IF(EINGABEN!C9="","",EINGABEN!C9)</f>
        <v>2.5</v>
      </c>
      <c r="K9" s="137">
        <f t="shared" si="4"/>
        <v>6.25</v>
      </c>
      <c r="L9" s="137">
        <f t="shared" si="5"/>
        <v>6.3493481238372009</v>
      </c>
      <c r="M9" s="143">
        <f t="shared" si="6"/>
        <v>9.934812383720093E-2</v>
      </c>
      <c r="N9" s="137"/>
      <c r="O9" s="137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</row>
    <row r="10" spans="1:77" x14ac:dyDescent="0.3">
      <c r="A10" s="140">
        <f>EINGABEN!C10</f>
        <v>4.5</v>
      </c>
      <c r="B10" s="263">
        <f>EINGABEN!F10</f>
        <v>20.25</v>
      </c>
      <c r="C10" s="140"/>
      <c r="D10" s="140">
        <f t="shared" si="2"/>
        <v>4.5</v>
      </c>
      <c r="E10" s="140">
        <f t="shared" si="3"/>
        <v>1.1013268670276919</v>
      </c>
      <c r="F10" s="142">
        <f>((-LN((C52*(2.71828183^(C54*D10)))^-1)))</f>
        <v>0.82521251267866236</v>
      </c>
      <c r="G10" s="140">
        <f t="shared" si="0"/>
        <v>4.9559709016246138</v>
      </c>
      <c r="H10" s="140">
        <f t="shared" si="1"/>
        <v>20.25</v>
      </c>
      <c r="I10" s="140">
        <f t="shared" si="1"/>
        <v>1.2129208680370314</v>
      </c>
      <c r="J10" s="137">
        <f>IF(EINGABEN!C10="","",EINGABEN!C10)</f>
        <v>4.5</v>
      </c>
      <c r="K10" s="137">
        <f t="shared" si="4"/>
        <v>20.25</v>
      </c>
      <c r="L10" s="137">
        <f t="shared" si="5"/>
        <v>9.7998369211541032</v>
      </c>
      <c r="M10" s="143">
        <f t="shared" si="6"/>
        <v>10.450163078845897</v>
      </c>
      <c r="N10" s="137"/>
      <c r="O10" s="137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</row>
    <row r="11" spans="1:77" x14ac:dyDescent="0.3">
      <c r="A11" s="140">
        <f>EINGABEN!C11</f>
        <v>10</v>
      </c>
      <c r="B11" s="263">
        <f>EINGABEN!F11</f>
        <v>100</v>
      </c>
      <c r="C11" s="140"/>
      <c r="D11" s="140">
        <f t="shared" si="2"/>
        <v>10</v>
      </c>
      <c r="E11" s="140">
        <f t="shared" si="3"/>
        <v>1.5271796260250483</v>
      </c>
      <c r="F11" s="142">
        <f>((-LN((C52*(2.71828183^(C54*D11)))^-1)))</f>
        <v>1.4052370130074698</v>
      </c>
      <c r="G11" s="140">
        <f t="shared" si="0"/>
        <v>15.271796260250483</v>
      </c>
      <c r="H11" s="140">
        <f t="shared" si="1"/>
        <v>100</v>
      </c>
      <c r="I11" s="140">
        <f t="shared" si="1"/>
        <v>2.3322776101460065</v>
      </c>
      <c r="J11" s="137">
        <f>IF(EINGABEN!C11="","",EINGABEN!C11)</f>
        <v>10</v>
      </c>
      <c r="K11" s="137">
        <f t="shared" si="4"/>
        <v>100</v>
      </c>
      <c r="L11" s="137">
        <f t="shared" si="5"/>
        <v>58.938398554271735</v>
      </c>
      <c r="M11" s="143">
        <f t="shared" si="6"/>
        <v>41.061601445728265</v>
      </c>
      <c r="N11" s="137"/>
      <c r="O11" s="137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</row>
    <row r="12" spans="1:77" x14ac:dyDescent="0.3">
      <c r="A12" s="140">
        <f>EINGABEN!C12</f>
        <v>12</v>
      </c>
      <c r="B12" s="263">
        <f>EINGABEN!F12</f>
        <v>144</v>
      </c>
      <c r="C12" s="140"/>
      <c r="D12" s="140">
        <f t="shared" si="2"/>
        <v>12</v>
      </c>
      <c r="E12" s="140">
        <f t="shared" si="3"/>
        <v>1.6033822740650039</v>
      </c>
      <c r="F12" s="142">
        <f>((-LN((C52*(2.71828183^(C54*D12)))^-1)))</f>
        <v>1.6161550131270364</v>
      </c>
      <c r="G12" s="140">
        <f>(D12*E12)</f>
        <v>19.240587288780048</v>
      </c>
      <c r="H12" s="140">
        <f t="shared" si="1"/>
        <v>144</v>
      </c>
      <c r="I12" s="140">
        <f t="shared" si="1"/>
        <v>2.5708347167858632</v>
      </c>
      <c r="J12" s="137">
        <f>IF(EINGABEN!C12="","",EINGABEN!C12)</f>
        <v>12</v>
      </c>
      <c r="K12" s="137">
        <f t="shared" si="4"/>
        <v>144</v>
      </c>
      <c r="L12" s="137">
        <f t="shared" si="5"/>
        <v>153.49969060803085</v>
      </c>
      <c r="M12" s="143">
        <f t="shared" si="6"/>
        <v>9.4996906080308463</v>
      </c>
      <c r="N12" s="137"/>
      <c r="O12" s="137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</row>
    <row r="13" spans="1:77" x14ac:dyDescent="0.3">
      <c r="A13" s="140">
        <f>EINGABEN!C13</f>
        <v>15</v>
      </c>
      <c r="B13" s="263">
        <f>EINGABEN!F13</f>
        <v>225</v>
      </c>
      <c r="C13" s="140"/>
      <c r="D13" s="140">
        <f t="shared" si="2"/>
        <v>15</v>
      </c>
      <c r="E13" s="140">
        <f t="shared" si="3"/>
        <v>1.6893760735934</v>
      </c>
      <c r="F13" s="142">
        <f>((-LN((C52*(2.71828183^(C54*D13)))^-1)))</f>
        <v>1.9325320133063859</v>
      </c>
      <c r="G13" s="140">
        <f t="shared" si="0"/>
        <v>25.340641103901</v>
      </c>
      <c r="H13" s="140">
        <f t="shared" si="1"/>
        <v>225</v>
      </c>
      <c r="I13" s="140">
        <f t="shared" si="1"/>
        <v>2.853991518029853</v>
      </c>
      <c r="J13" s="137">
        <f>IF(EINGABEN!C13="","",EINGABEN!C13)</f>
        <v>15</v>
      </c>
      <c r="K13" s="137">
        <f t="shared" si="4"/>
        <v>225</v>
      </c>
      <c r="L13" s="137">
        <f t="shared" si="5"/>
        <v>999.22169433981503</v>
      </c>
      <c r="M13" s="143">
        <f t="shared" si="6"/>
        <v>774.22169433981503</v>
      </c>
      <c r="N13" s="137"/>
      <c r="O13" s="137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</row>
    <row r="14" spans="1:77" x14ac:dyDescent="0.3">
      <c r="A14" s="140">
        <f>EINGABEN!C14</f>
        <v>1.5</v>
      </c>
      <c r="B14" s="263">
        <f>EINGABEN!F14</f>
        <v>2.25</v>
      </c>
      <c r="C14" s="140"/>
      <c r="D14" s="140">
        <f t="shared" si="2"/>
        <v>1.5</v>
      </c>
      <c r="E14" s="140">
        <f t="shared" si="3"/>
        <v>-0.20957322035119391</v>
      </c>
      <c r="F14" s="142">
        <f>((-LN((C52*(2.71828183^(C54*D14)))^-1)))</f>
        <v>0.5088355124993128</v>
      </c>
      <c r="G14" s="140">
        <f t="shared" si="0"/>
        <v>-0.31435983052679084</v>
      </c>
      <c r="H14" s="140">
        <f t="shared" si="1"/>
        <v>2.25</v>
      </c>
      <c r="I14" s="140">
        <f t="shared" si="1"/>
        <v>4.3920934688370078E-2</v>
      </c>
      <c r="J14" s="137">
        <f>IF(EINGABEN!C14="","",EINGABEN!C14)</f>
        <v>1.5</v>
      </c>
      <c r="K14" s="232">
        <f t="shared" si="4"/>
        <v>2.25</v>
      </c>
      <c r="L14" s="137">
        <f t="shared" si="5"/>
        <v>5.2769755055256864</v>
      </c>
      <c r="M14" s="143">
        <f t="shared" si="6"/>
        <v>3.0269755055256864</v>
      </c>
      <c r="N14" s="137"/>
      <c r="O14" s="137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</row>
    <row r="15" spans="1:77" ht="15" thickBot="1" x14ac:dyDescent="0.35">
      <c r="A15" s="144">
        <f>EINGABEN!C15</f>
        <v>14</v>
      </c>
      <c r="B15" s="188">
        <f>EINGABEN!F15</f>
        <v>196</v>
      </c>
      <c r="C15" s="144"/>
      <c r="D15" s="144">
        <f t="shared" si="2"/>
        <v>14</v>
      </c>
      <c r="E15" s="144">
        <f t="shared" si="3"/>
        <v>1.6635689619339744</v>
      </c>
      <c r="F15" s="145">
        <f>((-LN((C52*(2.71828183^(C54*D15)))^-1)))</f>
        <v>1.8270730132466027</v>
      </c>
      <c r="G15" s="140">
        <f t="shared" si="0"/>
        <v>23.289965467075643</v>
      </c>
      <c r="H15" s="140">
        <f t="shared" si="1"/>
        <v>196</v>
      </c>
      <c r="I15" s="140">
        <f t="shared" si="1"/>
        <v>2.7674616911100811</v>
      </c>
      <c r="J15" s="137">
        <f>IF(EINGABEN!C15="","",EINGABEN!C15)</f>
        <v>14</v>
      </c>
      <c r="K15" s="137">
        <f t="shared" si="4"/>
        <v>196</v>
      </c>
      <c r="L15" s="137">
        <f t="shared" si="5"/>
        <v>500.52964474117732</v>
      </c>
      <c r="M15" s="143">
        <f t="shared" si="6"/>
        <v>304.52964474117732</v>
      </c>
      <c r="N15" s="137"/>
      <c r="O15" s="137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</row>
    <row r="16" spans="1:77" ht="15" thickTop="1" x14ac:dyDescent="0.3">
      <c r="A16" s="146">
        <f>EINGABEN!C16</f>
        <v>0</v>
      </c>
      <c r="B16" s="190">
        <f>EINGABEN!F16</f>
        <v>2.7182818279999998</v>
      </c>
      <c r="C16" s="147"/>
      <c r="D16" s="147">
        <f t="shared" si="2"/>
        <v>0</v>
      </c>
      <c r="E16" s="147">
        <f t="shared" si="3"/>
        <v>3.6619069328044363E-8</v>
      </c>
      <c r="F16" s="148">
        <f>((-LN((C52*(2.71828183^(C54*D16)))^-1)))</f>
        <v>0.35064701240963791</v>
      </c>
      <c r="G16" s="140">
        <f t="shared" si="0"/>
        <v>0</v>
      </c>
      <c r="H16" s="140">
        <f t="shared" si="1"/>
        <v>0</v>
      </c>
      <c r="I16" s="140">
        <f t="shared" si="1"/>
        <v>1.3409562384521195E-15</v>
      </c>
      <c r="J16" s="137" t="str">
        <f>IF(EINGABEN!C16="","",EINGABEN!C16)</f>
        <v/>
      </c>
      <c r="K16" s="137" t="str">
        <f t="shared" si="4"/>
        <v/>
      </c>
      <c r="L16" s="137" t="str">
        <f t="shared" si="5"/>
        <v/>
      </c>
      <c r="M16" s="143" t="str">
        <f t="shared" si="6"/>
        <v/>
      </c>
      <c r="N16" s="137"/>
      <c r="O16" s="137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</row>
    <row r="17" spans="1:77" x14ac:dyDescent="0.3">
      <c r="A17" s="149">
        <f>EINGABEN!C17</f>
        <v>0</v>
      </c>
      <c r="B17" s="169">
        <f>EINGABEN!F17</f>
        <v>2.7182818279999998</v>
      </c>
      <c r="C17" s="105"/>
      <c r="D17" s="105">
        <f t="shared" si="2"/>
        <v>0</v>
      </c>
      <c r="E17" s="105">
        <f t="shared" si="3"/>
        <v>3.6619069328044363E-8</v>
      </c>
      <c r="F17" s="150">
        <f>((-LN((C52*(2.71828183^(C54*D17)))^-1)))</f>
        <v>0.35064701240963791</v>
      </c>
      <c r="G17" s="140">
        <f t="shared" si="0"/>
        <v>0</v>
      </c>
      <c r="H17" s="140">
        <f t="shared" si="1"/>
        <v>0</v>
      </c>
      <c r="I17" s="140">
        <f t="shared" si="1"/>
        <v>1.3409562384521195E-15</v>
      </c>
      <c r="J17" s="137" t="str">
        <f>IF(EINGABEN!C17="","",EINGABEN!C17)</f>
        <v/>
      </c>
      <c r="K17" s="137" t="str">
        <f t="shared" si="4"/>
        <v/>
      </c>
      <c r="L17" s="137" t="str">
        <f t="shared" si="5"/>
        <v/>
      </c>
      <c r="M17" s="143" t="str">
        <f t="shared" si="6"/>
        <v/>
      </c>
      <c r="N17" s="137"/>
      <c r="O17" s="137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</row>
    <row r="18" spans="1:77" x14ac:dyDescent="0.3">
      <c r="A18" s="149">
        <f>EINGABEN!C18</f>
        <v>0</v>
      </c>
      <c r="B18" s="169">
        <f>EINGABEN!F18</f>
        <v>2.7182818279999998</v>
      </c>
      <c r="C18" s="105"/>
      <c r="D18" s="105">
        <f t="shared" si="2"/>
        <v>0</v>
      </c>
      <c r="E18" s="105">
        <f t="shared" si="3"/>
        <v>3.6619069328044363E-8</v>
      </c>
      <c r="F18" s="150">
        <f>((-LN((C52*(2.71828183^(C54*D18)))^-1)))</f>
        <v>0.35064701240963791</v>
      </c>
      <c r="G18" s="140">
        <f t="shared" si="0"/>
        <v>0</v>
      </c>
      <c r="H18" s="140">
        <f t="shared" si="1"/>
        <v>0</v>
      </c>
      <c r="I18" s="140">
        <f t="shared" si="1"/>
        <v>1.3409562384521195E-15</v>
      </c>
      <c r="J18" s="137" t="str">
        <f>IF(EINGABEN!C18="","",EINGABEN!C18)</f>
        <v/>
      </c>
      <c r="K18" s="137" t="str">
        <f t="shared" si="4"/>
        <v/>
      </c>
      <c r="L18" s="137" t="str">
        <f t="shared" si="5"/>
        <v/>
      </c>
      <c r="M18" s="143" t="str">
        <f t="shared" si="6"/>
        <v/>
      </c>
      <c r="N18" s="137"/>
      <c r="O18" s="137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</row>
    <row r="19" spans="1:77" x14ac:dyDescent="0.3">
      <c r="A19" s="149">
        <f>EINGABEN!C19</f>
        <v>0</v>
      </c>
      <c r="B19" s="169">
        <f>EINGABEN!F19</f>
        <v>2.7182818279999998</v>
      </c>
      <c r="C19" s="105"/>
      <c r="D19" s="105">
        <f t="shared" si="2"/>
        <v>0</v>
      </c>
      <c r="E19" s="105">
        <f t="shared" si="3"/>
        <v>3.6619069328044363E-8</v>
      </c>
      <c r="F19" s="150">
        <f>((-LN((C52*(2.71828183^(C54*D19)))^-1)))</f>
        <v>0.35064701240963791</v>
      </c>
      <c r="G19" s="140">
        <f t="shared" si="0"/>
        <v>0</v>
      </c>
      <c r="H19" s="140">
        <f t="shared" si="1"/>
        <v>0</v>
      </c>
      <c r="I19" s="140">
        <f t="shared" si="1"/>
        <v>1.3409562384521195E-15</v>
      </c>
      <c r="J19" s="137" t="str">
        <f>IF(EINGABEN!C19="","",EINGABEN!C19)</f>
        <v/>
      </c>
      <c r="K19" s="137" t="str">
        <f t="shared" si="4"/>
        <v/>
      </c>
      <c r="L19" s="137" t="str">
        <f t="shared" si="5"/>
        <v/>
      </c>
      <c r="M19" s="143" t="str">
        <f t="shared" si="6"/>
        <v/>
      </c>
      <c r="N19" s="137"/>
      <c r="O19" s="137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</row>
    <row r="20" spans="1:77" x14ac:dyDescent="0.3">
      <c r="A20" s="149">
        <f>EINGABEN!C20</f>
        <v>0</v>
      </c>
      <c r="B20" s="169">
        <f>EINGABEN!F20</f>
        <v>2.7182818279999998</v>
      </c>
      <c r="C20" s="105"/>
      <c r="D20" s="105">
        <f t="shared" si="2"/>
        <v>0</v>
      </c>
      <c r="E20" s="105">
        <f t="shared" si="3"/>
        <v>3.6619069328044363E-8</v>
      </c>
      <c r="F20" s="150">
        <f>((-LN((C52*(2.71828183^(C54*D20)))^-1)))</f>
        <v>0.35064701240963791</v>
      </c>
      <c r="G20" s="140">
        <f t="shared" si="0"/>
        <v>0</v>
      </c>
      <c r="H20" s="140">
        <f t="shared" si="1"/>
        <v>0</v>
      </c>
      <c r="I20" s="140">
        <f t="shared" si="1"/>
        <v>1.3409562384521195E-15</v>
      </c>
      <c r="J20" s="137" t="str">
        <f>IF(EINGABEN!C20="","",EINGABEN!C20)</f>
        <v/>
      </c>
      <c r="K20" s="137" t="str">
        <f t="shared" si="4"/>
        <v/>
      </c>
      <c r="L20" s="137" t="str">
        <f t="shared" si="5"/>
        <v/>
      </c>
      <c r="M20" s="143" t="str">
        <f t="shared" si="6"/>
        <v/>
      </c>
      <c r="N20" s="137"/>
      <c r="O20" s="137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</row>
    <row r="21" spans="1:77" x14ac:dyDescent="0.3">
      <c r="A21" s="149">
        <f>EINGABEN!C21</f>
        <v>0</v>
      </c>
      <c r="B21" s="169">
        <f>EINGABEN!F21</f>
        <v>2.7182818279999998</v>
      </c>
      <c r="C21" s="105"/>
      <c r="D21" s="105">
        <f t="shared" si="2"/>
        <v>0</v>
      </c>
      <c r="E21" s="105">
        <f t="shared" si="3"/>
        <v>3.6619069328044363E-8</v>
      </c>
      <c r="F21" s="150">
        <f>((-LN((C52*(2.71828183^(C54*D21)))^-1)))</f>
        <v>0.35064701240963791</v>
      </c>
      <c r="G21" s="140">
        <f t="shared" si="0"/>
        <v>0</v>
      </c>
      <c r="H21" s="140">
        <f t="shared" si="1"/>
        <v>0</v>
      </c>
      <c r="I21" s="140">
        <f t="shared" si="1"/>
        <v>1.3409562384521195E-15</v>
      </c>
      <c r="J21" s="137" t="str">
        <f>IF(EINGABEN!C21="","",EINGABEN!C21)</f>
        <v/>
      </c>
      <c r="K21" s="137" t="str">
        <f t="shared" si="4"/>
        <v/>
      </c>
      <c r="L21" s="137" t="str">
        <f t="shared" si="5"/>
        <v/>
      </c>
      <c r="M21" s="143" t="str">
        <f t="shared" si="6"/>
        <v/>
      </c>
      <c r="N21" s="137"/>
      <c r="O21" s="137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</row>
    <row r="22" spans="1:77" x14ac:dyDescent="0.3">
      <c r="A22" s="149">
        <f>EINGABEN!C22</f>
        <v>0</v>
      </c>
      <c r="B22" s="169">
        <f>EINGABEN!F22</f>
        <v>2.7182818279999998</v>
      </c>
      <c r="C22" s="105"/>
      <c r="D22" s="105">
        <f t="shared" si="2"/>
        <v>0</v>
      </c>
      <c r="E22" s="105">
        <f t="shared" si="3"/>
        <v>3.6619069328044363E-8</v>
      </c>
      <c r="F22" s="150">
        <f>((-LN((C52*(2.71828183^(C54*D22)))^-1)))</f>
        <v>0.35064701240963791</v>
      </c>
      <c r="G22" s="140">
        <f t="shared" si="0"/>
        <v>0</v>
      </c>
      <c r="H22" s="140">
        <f t="shared" si="1"/>
        <v>0</v>
      </c>
      <c r="I22" s="140">
        <f t="shared" si="1"/>
        <v>1.3409562384521195E-15</v>
      </c>
      <c r="J22" s="137" t="str">
        <f>IF(EINGABEN!C22="","",EINGABEN!C22)</f>
        <v/>
      </c>
      <c r="K22" s="137" t="str">
        <f t="shared" si="4"/>
        <v/>
      </c>
      <c r="L22" s="137" t="str">
        <f t="shared" si="5"/>
        <v/>
      </c>
      <c r="M22" s="143" t="str">
        <f t="shared" si="6"/>
        <v/>
      </c>
      <c r="N22" s="137"/>
      <c r="O22" s="137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</row>
    <row r="23" spans="1:77" x14ac:dyDescent="0.3">
      <c r="A23" s="149">
        <f>EINGABEN!C23</f>
        <v>0</v>
      </c>
      <c r="B23" s="169">
        <f>EINGABEN!F23</f>
        <v>2.7182818279999998</v>
      </c>
      <c r="C23" s="105"/>
      <c r="D23" s="105">
        <f t="shared" si="2"/>
        <v>0</v>
      </c>
      <c r="E23" s="105">
        <f t="shared" si="3"/>
        <v>3.6619069328044363E-8</v>
      </c>
      <c r="F23" s="150">
        <f>((-LN((C52*(2.71828183^(C54*D23)))^-1)))</f>
        <v>0.35064701240963791</v>
      </c>
      <c r="G23" s="140">
        <f t="shared" si="0"/>
        <v>0</v>
      </c>
      <c r="H23" s="140">
        <f t="shared" si="1"/>
        <v>0</v>
      </c>
      <c r="I23" s="140">
        <f t="shared" si="1"/>
        <v>1.3409562384521195E-15</v>
      </c>
      <c r="J23" s="137" t="str">
        <f>IF(EINGABEN!C23="","",EINGABEN!C23)</f>
        <v/>
      </c>
      <c r="K23" s="137" t="str">
        <f t="shared" si="4"/>
        <v/>
      </c>
      <c r="L23" s="137" t="str">
        <f t="shared" si="5"/>
        <v/>
      </c>
      <c r="M23" s="143" t="str">
        <f t="shared" si="6"/>
        <v/>
      </c>
      <c r="N23" s="137"/>
      <c r="O23" s="137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</row>
    <row r="24" spans="1:77" x14ac:dyDescent="0.3">
      <c r="A24" s="149">
        <f>EINGABEN!C24</f>
        <v>0</v>
      </c>
      <c r="B24" s="169">
        <f>EINGABEN!F24</f>
        <v>2.7182818279999998</v>
      </c>
      <c r="C24" s="105"/>
      <c r="D24" s="105">
        <f t="shared" si="2"/>
        <v>0</v>
      </c>
      <c r="E24" s="105">
        <f t="shared" si="3"/>
        <v>3.6619069328044363E-8</v>
      </c>
      <c r="F24" s="150">
        <f>((-LN((C52*(2.71828183^(C54*D24)))^-1)))</f>
        <v>0.35064701240963791</v>
      </c>
      <c r="G24" s="140">
        <f t="shared" si="0"/>
        <v>0</v>
      </c>
      <c r="H24" s="140">
        <f t="shared" si="1"/>
        <v>0</v>
      </c>
      <c r="I24" s="140">
        <f t="shared" si="1"/>
        <v>1.3409562384521195E-15</v>
      </c>
      <c r="J24" s="137" t="str">
        <f>IF(EINGABEN!C24="","",EINGABEN!C24)</f>
        <v/>
      </c>
      <c r="K24" s="137" t="str">
        <f t="shared" si="4"/>
        <v/>
      </c>
      <c r="L24" s="137" t="str">
        <f t="shared" si="5"/>
        <v/>
      </c>
      <c r="M24" s="143" t="str">
        <f t="shared" si="6"/>
        <v/>
      </c>
      <c r="N24" s="137"/>
      <c r="O24" s="137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</row>
    <row r="25" spans="1:77" x14ac:dyDescent="0.3">
      <c r="A25" s="149">
        <f>EINGABEN!C25</f>
        <v>0</v>
      </c>
      <c r="B25" s="169">
        <f>EINGABEN!F25</f>
        <v>2.7182818279999998</v>
      </c>
      <c r="C25" s="105"/>
      <c r="D25" s="105">
        <f t="shared" si="2"/>
        <v>0</v>
      </c>
      <c r="E25" s="105">
        <f t="shared" si="3"/>
        <v>3.6619069328044363E-8</v>
      </c>
      <c r="F25" s="150">
        <f>((-LN((C52*(2.71828183^(C54*D25)))^-1)))</f>
        <v>0.35064701240963791</v>
      </c>
      <c r="G25" s="140">
        <f t="shared" si="0"/>
        <v>0</v>
      </c>
      <c r="H25" s="140">
        <f t="shared" si="1"/>
        <v>0</v>
      </c>
      <c r="I25" s="140">
        <f t="shared" si="1"/>
        <v>1.3409562384521195E-15</v>
      </c>
      <c r="J25" s="137" t="str">
        <f>IF(EINGABEN!C25="","",EINGABEN!C25)</f>
        <v/>
      </c>
      <c r="K25" s="137" t="str">
        <f t="shared" si="4"/>
        <v/>
      </c>
      <c r="L25" s="137" t="str">
        <f t="shared" si="5"/>
        <v/>
      </c>
      <c r="M25" s="143" t="str">
        <f t="shared" si="6"/>
        <v/>
      </c>
      <c r="N25" s="137"/>
      <c r="O25" s="137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</row>
    <row r="26" spans="1:77" x14ac:dyDescent="0.3">
      <c r="A26" s="149">
        <f>EINGABEN!C26</f>
        <v>0</v>
      </c>
      <c r="B26" s="169">
        <f>EINGABEN!F26</f>
        <v>2.7182818279999998</v>
      </c>
      <c r="C26" s="105"/>
      <c r="D26" s="105">
        <f t="shared" si="2"/>
        <v>0</v>
      </c>
      <c r="E26" s="105">
        <f t="shared" si="3"/>
        <v>3.6619069328044363E-8</v>
      </c>
      <c r="F26" s="150">
        <f>((-LN((C52*(2.71828183^(C54*D26)))^-1)))</f>
        <v>0.35064701240963791</v>
      </c>
      <c r="G26" s="140">
        <f t="shared" si="0"/>
        <v>0</v>
      </c>
      <c r="H26" s="140">
        <f t="shared" si="1"/>
        <v>0</v>
      </c>
      <c r="I26" s="140">
        <f t="shared" si="1"/>
        <v>1.3409562384521195E-15</v>
      </c>
      <c r="J26" s="137" t="str">
        <f>IF(EINGABEN!C26="","",EINGABEN!C26)</f>
        <v/>
      </c>
      <c r="K26" s="137" t="str">
        <f t="shared" si="4"/>
        <v/>
      </c>
      <c r="L26" s="137" t="str">
        <f t="shared" si="5"/>
        <v/>
      </c>
      <c r="M26" s="143" t="str">
        <f t="shared" si="6"/>
        <v/>
      </c>
      <c r="N26" s="137"/>
      <c r="O26" s="137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</row>
    <row r="27" spans="1:77" x14ac:dyDescent="0.3">
      <c r="A27" s="149">
        <f>EINGABEN!C27</f>
        <v>0</v>
      </c>
      <c r="B27" s="169">
        <f>EINGABEN!F27</f>
        <v>2.7182818279999998</v>
      </c>
      <c r="C27" s="105"/>
      <c r="D27" s="105">
        <f t="shared" si="2"/>
        <v>0</v>
      </c>
      <c r="E27" s="105">
        <f t="shared" si="3"/>
        <v>3.6619069328044363E-8</v>
      </c>
      <c r="F27" s="150">
        <f>((-LN((C52*(2.71828183^(C54*D27)))^-1)))</f>
        <v>0.35064701240963791</v>
      </c>
      <c r="G27" s="140">
        <f t="shared" si="0"/>
        <v>0</v>
      </c>
      <c r="H27" s="140">
        <f t="shared" si="1"/>
        <v>0</v>
      </c>
      <c r="I27" s="140">
        <f t="shared" si="1"/>
        <v>1.3409562384521195E-15</v>
      </c>
      <c r="J27" s="137" t="str">
        <f>IF(EINGABEN!C27="","",EINGABEN!C27)</f>
        <v/>
      </c>
      <c r="K27" s="137" t="str">
        <f t="shared" si="4"/>
        <v/>
      </c>
      <c r="L27" s="137" t="str">
        <f t="shared" si="5"/>
        <v/>
      </c>
      <c r="M27" s="143" t="str">
        <f t="shared" si="6"/>
        <v/>
      </c>
      <c r="N27" s="137"/>
      <c r="O27" s="137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</row>
    <row r="28" spans="1:77" x14ac:dyDescent="0.3">
      <c r="A28" s="149">
        <f>EINGABEN!C28</f>
        <v>0</v>
      </c>
      <c r="B28" s="169">
        <f>EINGABEN!F28</f>
        <v>2.7182818279999998</v>
      </c>
      <c r="C28" s="105"/>
      <c r="D28" s="105">
        <f t="shared" si="2"/>
        <v>0</v>
      </c>
      <c r="E28" s="105">
        <f t="shared" si="3"/>
        <v>3.6619069328044363E-8</v>
      </c>
      <c r="F28" s="150">
        <f>((-LN((C52*(2.71828183^(C54*D28)))^-1)))</f>
        <v>0.35064701240963791</v>
      </c>
      <c r="G28" s="140">
        <f t="shared" si="0"/>
        <v>0</v>
      </c>
      <c r="H28" s="140">
        <f t="shared" si="1"/>
        <v>0</v>
      </c>
      <c r="I28" s="140">
        <f t="shared" si="1"/>
        <v>1.3409562384521195E-15</v>
      </c>
      <c r="J28" s="138" t="str">
        <f>IF(EINGABEN!C28="","",EINGABEN!C28)</f>
        <v/>
      </c>
      <c r="K28" s="138" t="str">
        <f t="shared" si="4"/>
        <v/>
      </c>
      <c r="L28" s="138" t="str">
        <f t="shared" si="5"/>
        <v/>
      </c>
      <c r="M28" s="218" t="str">
        <f t="shared" si="6"/>
        <v/>
      </c>
      <c r="N28" s="138"/>
      <c r="O28" s="137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</row>
    <row r="29" spans="1:77" x14ac:dyDescent="0.3">
      <c r="A29" s="149">
        <f>EINGABEN!C29</f>
        <v>0</v>
      </c>
      <c r="B29" s="169">
        <f>EINGABEN!F29</f>
        <v>2.7182818279999998</v>
      </c>
      <c r="C29" s="105"/>
      <c r="D29" s="105">
        <f t="shared" si="2"/>
        <v>0</v>
      </c>
      <c r="E29" s="105">
        <f t="shared" si="3"/>
        <v>3.6619069328044363E-8</v>
      </c>
      <c r="F29" s="150">
        <f>((-LN((C52*(2.71828183^(C54*D29)))^-1)))</f>
        <v>0.35064701240963791</v>
      </c>
      <c r="G29" s="140">
        <f t="shared" si="0"/>
        <v>0</v>
      </c>
      <c r="H29" s="140">
        <f t="shared" si="1"/>
        <v>0</v>
      </c>
      <c r="I29" s="140">
        <f t="shared" si="1"/>
        <v>1.3409562384521195E-15</v>
      </c>
      <c r="J29" s="138" t="str">
        <f>IF(EINGABEN!C29="","",EINGABEN!C29)</f>
        <v/>
      </c>
      <c r="K29" s="138" t="str">
        <f t="shared" si="4"/>
        <v/>
      </c>
      <c r="L29" s="138" t="str">
        <f t="shared" si="5"/>
        <v/>
      </c>
      <c r="M29" s="218" t="str">
        <f t="shared" si="6"/>
        <v/>
      </c>
      <c r="N29" s="138"/>
      <c r="O29" s="137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</row>
    <row r="30" spans="1:77" x14ac:dyDescent="0.3">
      <c r="A30" s="149">
        <f>EINGABEN!C30</f>
        <v>0</v>
      </c>
      <c r="B30" s="169">
        <f>EINGABEN!F30</f>
        <v>2.7182818279999998</v>
      </c>
      <c r="C30" s="105"/>
      <c r="D30" s="105">
        <f t="shared" si="2"/>
        <v>0</v>
      </c>
      <c r="E30" s="105">
        <f t="shared" si="3"/>
        <v>3.6619069328044363E-8</v>
      </c>
      <c r="F30" s="150">
        <f>((-LN((C52*(2.71828183^(C54*D30)))^-1)))</f>
        <v>0.35064701240963791</v>
      </c>
      <c r="G30" s="140">
        <f t="shared" si="0"/>
        <v>0</v>
      </c>
      <c r="H30" s="140">
        <f t="shared" si="1"/>
        <v>0</v>
      </c>
      <c r="I30" s="140">
        <f t="shared" si="1"/>
        <v>1.3409562384521195E-15</v>
      </c>
      <c r="J30" s="138" t="str">
        <f>IF(EINGABEN!C30="","",EINGABEN!C30)</f>
        <v/>
      </c>
      <c r="K30" s="138" t="str">
        <f t="shared" si="4"/>
        <v/>
      </c>
      <c r="L30" s="138" t="str">
        <f t="shared" si="5"/>
        <v/>
      </c>
      <c r="M30" s="218" t="str">
        <f t="shared" si="6"/>
        <v/>
      </c>
      <c r="N30" s="138"/>
      <c r="O30" s="137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</row>
    <row r="31" spans="1:77" x14ac:dyDescent="0.3">
      <c r="A31" s="149">
        <f>EINGABEN!C31</f>
        <v>0</v>
      </c>
      <c r="B31" s="169">
        <f>EINGABEN!F31</f>
        <v>2.7182818279999998</v>
      </c>
      <c r="C31" s="105"/>
      <c r="D31" s="105">
        <f t="shared" si="2"/>
        <v>0</v>
      </c>
      <c r="E31" s="105">
        <f t="shared" si="3"/>
        <v>3.6619069328044363E-8</v>
      </c>
      <c r="F31" s="150">
        <f>((-LN((C52*(2.71828183^(C54*D31)))^-1)))</f>
        <v>0.35064701240963791</v>
      </c>
      <c r="G31" s="140">
        <f t="shared" si="0"/>
        <v>0</v>
      </c>
      <c r="H31" s="140">
        <f t="shared" si="1"/>
        <v>0</v>
      </c>
      <c r="I31" s="140">
        <f t="shared" si="1"/>
        <v>1.3409562384521195E-15</v>
      </c>
      <c r="J31" s="138" t="str">
        <f>IF(EINGABEN!C31="","",EINGABEN!C31)</f>
        <v/>
      </c>
      <c r="K31" s="138" t="str">
        <f t="shared" si="4"/>
        <v/>
      </c>
      <c r="L31" s="138" t="str">
        <f t="shared" si="5"/>
        <v/>
      </c>
      <c r="M31" s="218" t="str">
        <f t="shared" si="6"/>
        <v/>
      </c>
      <c r="N31" s="138"/>
      <c r="O31" s="137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</row>
    <row r="32" spans="1:77" x14ac:dyDescent="0.3">
      <c r="A32" s="149">
        <f>EINGABEN!C32</f>
        <v>0</v>
      </c>
      <c r="B32" s="169">
        <f>EINGABEN!F32</f>
        <v>2.7182818279999998</v>
      </c>
      <c r="C32" s="105"/>
      <c r="D32" s="105">
        <f t="shared" si="2"/>
        <v>0</v>
      </c>
      <c r="E32" s="105">
        <f t="shared" si="3"/>
        <v>3.6619069328044363E-8</v>
      </c>
      <c r="F32" s="150">
        <f>((-LN((C52*(2.71828183^(C54*D32)))^-1)))</f>
        <v>0.35064701240963791</v>
      </c>
      <c r="G32" s="140">
        <f t="shared" si="0"/>
        <v>0</v>
      </c>
      <c r="H32" s="140">
        <f t="shared" si="1"/>
        <v>0</v>
      </c>
      <c r="I32" s="140">
        <f t="shared" si="1"/>
        <v>1.3409562384521195E-15</v>
      </c>
      <c r="J32" s="138" t="str">
        <f>IF(EINGABEN!C32="","",EINGABEN!C32)</f>
        <v/>
      </c>
      <c r="K32" s="138" t="str">
        <f t="shared" si="4"/>
        <v/>
      </c>
      <c r="L32" s="138" t="str">
        <f t="shared" si="5"/>
        <v/>
      </c>
      <c r="M32" s="218" t="str">
        <f t="shared" si="6"/>
        <v/>
      </c>
      <c r="N32" s="138"/>
      <c r="O32" s="137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</row>
    <row r="33" spans="1:77" x14ac:dyDescent="0.3">
      <c r="A33" s="149">
        <f>EINGABEN!C33</f>
        <v>0</v>
      </c>
      <c r="B33" s="169">
        <f>EINGABEN!F33</f>
        <v>2.7182818279999998</v>
      </c>
      <c r="C33" s="105"/>
      <c r="D33" s="105">
        <f t="shared" si="2"/>
        <v>0</v>
      </c>
      <c r="E33" s="105">
        <f t="shared" si="3"/>
        <v>3.6619069328044363E-8</v>
      </c>
      <c r="F33" s="150">
        <f>((-LN((C52*(2.71828183^(C54*D33)))^-1)))</f>
        <v>0.35064701240963791</v>
      </c>
      <c r="G33" s="140">
        <f t="shared" si="0"/>
        <v>0</v>
      </c>
      <c r="H33" s="140">
        <f t="shared" si="1"/>
        <v>0</v>
      </c>
      <c r="I33" s="140">
        <f t="shared" si="1"/>
        <v>1.3409562384521195E-15</v>
      </c>
      <c r="J33" s="138" t="str">
        <f>IF(EINGABEN!C33="","",EINGABEN!C33)</f>
        <v/>
      </c>
      <c r="K33" s="138" t="str">
        <f t="shared" si="4"/>
        <v/>
      </c>
      <c r="L33" s="138" t="str">
        <f t="shared" si="5"/>
        <v/>
      </c>
      <c r="M33" s="218" t="str">
        <f t="shared" si="6"/>
        <v/>
      </c>
      <c r="N33" s="138"/>
      <c r="O33" s="137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</row>
    <row r="34" spans="1:77" x14ac:dyDescent="0.3">
      <c r="A34" s="149">
        <f>EINGABEN!C34</f>
        <v>0</v>
      </c>
      <c r="B34" s="169">
        <f>EINGABEN!F34</f>
        <v>2.7182818279999998</v>
      </c>
      <c r="C34" s="105"/>
      <c r="D34" s="105">
        <f t="shared" si="2"/>
        <v>0</v>
      </c>
      <c r="E34" s="105">
        <f t="shared" si="3"/>
        <v>3.6619069328044363E-8</v>
      </c>
      <c r="F34" s="150">
        <f>((-LN((C52*(2.71828183^(C54*D34)))^-1)))</f>
        <v>0.35064701240963791</v>
      </c>
      <c r="G34" s="140">
        <f t="shared" si="0"/>
        <v>0</v>
      </c>
      <c r="H34" s="140">
        <f t="shared" si="1"/>
        <v>0</v>
      </c>
      <c r="I34" s="140">
        <f t="shared" si="1"/>
        <v>1.3409562384521195E-15</v>
      </c>
      <c r="J34" s="138" t="str">
        <f>IF(EINGABEN!C34="","",EINGABEN!C34)</f>
        <v/>
      </c>
      <c r="K34" s="138" t="str">
        <f t="shared" si="4"/>
        <v/>
      </c>
      <c r="L34" s="138" t="str">
        <f t="shared" si="5"/>
        <v/>
      </c>
      <c r="M34" s="218" t="str">
        <f t="shared" si="6"/>
        <v/>
      </c>
      <c r="N34" s="138"/>
      <c r="O34" s="137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</row>
    <row r="35" spans="1:77" x14ac:dyDescent="0.3">
      <c r="A35" s="149">
        <f>EINGABEN!C35</f>
        <v>0</v>
      </c>
      <c r="B35" s="169">
        <f>EINGABEN!F35</f>
        <v>2.7182818279999998</v>
      </c>
      <c r="C35" s="105"/>
      <c r="D35" s="105">
        <f t="shared" si="2"/>
        <v>0</v>
      </c>
      <c r="E35" s="105">
        <f t="shared" si="3"/>
        <v>3.6619069328044363E-8</v>
      </c>
      <c r="F35" s="150">
        <f>((-LN((C52*(2.71828183^(C54*D35)))^-1)))</f>
        <v>0.35064701240963791</v>
      </c>
      <c r="G35" s="140">
        <f t="shared" si="0"/>
        <v>0</v>
      </c>
      <c r="H35" s="140">
        <f t="shared" si="1"/>
        <v>0</v>
      </c>
      <c r="I35" s="140">
        <f t="shared" si="1"/>
        <v>1.3409562384521195E-15</v>
      </c>
      <c r="J35" s="138" t="str">
        <f>IF(EINGABEN!C35="","",EINGABEN!C35)</f>
        <v/>
      </c>
      <c r="K35" s="138" t="str">
        <f t="shared" si="4"/>
        <v/>
      </c>
      <c r="L35" s="138" t="str">
        <f t="shared" si="5"/>
        <v/>
      </c>
      <c r="M35" s="218" t="str">
        <f t="shared" si="6"/>
        <v/>
      </c>
      <c r="N35" s="138"/>
      <c r="O35" s="137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</row>
    <row r="36" spans="1:77" x14ac:dyDescent="0.3">
      <c r="A36" s="149">
        <f>EINGABEN!C36</f>
        <v>0</v>
      </c>
      <c r="B36" s="169">
        <f>EINGABEN!F36</f>
        <v>2.7182818279999998</v>
      </c>
      <c r="C36" s="105"/>
      <c r="D36" s="105">
        <f t="shared" si="2"/>
        <v>0</v>
      </c>
      <c r="E36" s="105">
        <f t="shared" si="3"/>
        <v>3.6619069328044363E-8</v>
      </c>
      <c r="F36" s="150">
        <f>((-LN((C52*(2.71828183^(C54*D36)))^-1)))</f>
        <v>0.35064701240963791</v>
      </c>
      <c r="G36" s="140">
        <f t="shared" si="0"/>
        <v>0</v>
      </c>
      <c r="H36" s="140">
        <f t="shared" si="1"/>
        <v>0</v>
      </c>
      <c r="I36" s="140">
        <f t="shared" si="1"/>
        <v>1.3409562384521195E-15</v>
      </c>
      <c r="J36" s="138" t="str">
        <f>IF(EINGABEN!C36="","",EINGABEN!C36)</f>
        <v/>
      </c>
      <c r="K36" s="138" t="str">
        <f t="shared" si="4"/>
        <v/>
      </c>
      <c r="L36" s="138" t="str">
        <f t="shared" si="5"/>
        <v/>
      </c>
      <c r="M36" s="218" t="str">
        <f t="shared" si="6"/>
        <v/>
      </c>
      <c r="N36" s="138"/>
      <c r="O36" s="137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</row>
    <row r="37" spans="1:77" x14ac:dyDescent="0.3">
      <c r="A37" s="149">
        <f>EINGABEN!C37</f>
        <v>0</v>
      </c>
      <c r="B37" s="169">
        <f>EINGABEN!F37</f>
        <v>2.7182818279999998</v>
      </c>
      <c r="C37" s="105"/>
      <c r="D37" s="105">
        <f t="shared" si="2"/>
        <v>0</v>
      </c>
      <c r="E37" s="105">
        <f t="shared" si="3"/>
        <v>3.6619069328044363E-8</v>
      </c>
      <c r="F37" s="150">
        <f>((-LN((C52*(2.71828183^(C54*D37)))^-1)))</f>
        <v>0.35064701240963791</v>
      </c>
      <c r="G37" s="140">
        <f t="shared" si="0"/>
        <v>0</v>
      </c>
      <c r="H37" s="140">
        <f t="shared" si="1"/>
        <v>0</v>
      </c>
      <c r="I37" s="140">
        <f t="shared" si="1"/>
        <v>1.3409562384521195E-15</v>
      </c>
      <c r="J37" s="138" t="str">
        <f>IF(EINGABEN!C37="","",EINGABEN!C37)</f>
        <v/>
      </c>
      <c r="K37" s="138" t="str">
        <f t="shared" si="4"/>
        <v/>
      </c>
      <c r="L37" s="138" t="str">
        <f t="shared" si="5"/>
        <v/>
      </c>
      <c r="M37" s="218" t="str">
        <f t="shared" si="6"/>
        <v/>
      </c>
      <c r="N37" s="138"/>
      <c r="O37" s="137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</row>
    <row r="38" spans="1:77" x14ac:dyDescent="0.3">
      <c r="A38" s="149">
        <f>EINGABEN!C38</f>
        <v>0</v>
      </c>
      <c r="B38" s="169">
        <f>EINGABEN!F38</f>
        <v>2.7182818279999998</v>
      </c>
      <c r="C38" s="105"/>
      <c r="D38" s="105">
        <f t="shared" si="2"/>
        <v>0</v>
      </c>
      <c r="E38" s="105">
        <f t="shared" si="3"/>
        <v>3.6619069328044363E-8</v>
      </c>
      <c r="F38" s="150">
        <f>((-LN((C52*(2.71828183^(C54*D38)))^-1)))</f>
        <v>0.35064701240963791</v>
      </c>
      <c r="G38" s="140">
        <f t="shared" si="0"/>
        <v>0</v>
      </c>
      <c r="H38" s="140">
        <f t="shared" si="1"/>
        <v>0</v>
      </c>
      <c r="I38" s="140">
        <f t="shared" si="1"/>
        <v>1.3409562384521195E-15</v>
      </c>
      <c r="J38" s="138" t="str">
        <f>IF(EINGABEN!C38="","",EINGABEN!C38)</f>
        <v/>
      </c>
      <c r="K38" s="138" t="str">
        <f t="shared" si="4"/>
        <v/>
      </c>
      <c r="L38" s="138" t="str">
        <f t="shared" si="5"/>
        <v/>
      </c>
      <c r="M38" s="218" t="str">
        <f t="shared" si="6"/>
        <v/>
      </c>
      <c r="N38" s="138"/>
      <c r="O38" s="137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</row>
    <row r="39" spans="1:77" x14ac:dyDescent="0.3">
      <c r="A39" s="149">
        <f>EINGABEN!C39</f>
        <v>0</v>
      </c>
      <c r="B39" s="169">
        <f>EINGABEN!F39</f>
        <v>2.7182818279999998</v>
      </c>
      <c r="C39" s="105"/>
      <c r="D39" s="105">
        <f t="shared" si="2"/>
        <v>0</v>
      </c>
      <c r="E39" s="105">
        <f t="shared" si="3"/>
        <v>3.6619069328044363E-8</v>
      </c>
      <c r="F39" s="150">
        <f>((-LN((C52*(2.71828183^(C54*D39)))^-1)))</f>
        <v>0.35064701240963791</v>
      </c>
      <c r="G39" s="140">
        <f t="shared" si="0"/>
        <v>0</v>
      </c>
      <c r="H39" s="140">
        <f t="shared" si="1"/>
        <v>0</v>
      </c>
      <c r="I39" s="140">
        <f t="shared" si="1"/>
        <v>1.3409562384521195E-15</v>
      </c>
      <c r="J39" s="138" t="str">
        <f>IF(EINGABEN!C39="","",EINGABEN!C39)</f>
        <v/>
      </c>
      <c r="K39" s="138" t="str">
        <f t="shared" si="4"/>
        <v/>
      </c>
      <c r="L39" s="138" t="str">
        <f t="shared" si="5"/>
        <v/>
      </c>
      <c r="M39" s="218" t="str">
        <f t="shared" si="6"/>
        <v/>
      </c>
      <c r="N39" s="138"/>
      <c r="O39" s="137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</row>
    <row r="40" spans="1:77" x14ac:dyDescent="0.3">
      <c r="A40" s="149">
        <f>EINGABEN!C40</f>
        <v>0</v>
      </c>
      <c r="B40" s="169">
        <f>EINGABEN!F40</f>
        <v>2.7182818279999998</v>
      </c>
      <c r="C40" s="105"/>
      <c r="D40" s="105">
        <f t="shared" si="2"/>
        <v>0</v>
      </c>
      <c r="E40" s="105">
        <f t="shared" si="3"/>
        <v>3.6619069328044363E-8</v>
      </c>
      <c r="F40" s="150">
        <f>((-LN((C52*(2.71828183^(C54*D40)))^-1)))</f>
        <v>0.35064701240963791</v>
      </c>
      <c r="G40" s="140">
        <f t="shared" si="0"/>
        <v>0</v>
      </c>
      <c r="H40" s="140">
        <f t="shared" si="1"/>
        <v>0</v>
      </c>
      <c r="I40" s="140">
        <f t="shared" si="1"/>
        <v>1.3409562384521195E-15</v>
      </c>
      <c r="J40" s="138" t="str">
        <f>IF(EINGABEN!C40="","",EINGABEN!C40)</f>
        <v/>
      </c>
      <c r="K40" s="138" t="str">
        <f t="shared" si="4"/>
        <v/>
      </c>
      <c r="L40" s="138" t="str">
        <f t="shared" si="5"/>
        <v/>
      </c>
      <c r="M40" s="218" t="str">
        <f t="shared" si="6"/>
        <v/>
      </c>
      <c r="N40" s="138"/>
      <c r="O40" s="137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</row>
    <row r="41" spans="1:77" x14ac:dyDescent="0.3">
      <c r="A41" s="149">
        <f>EINGABEN!C41</f>
        <v>0</v>
      </c>
      <c r="B41" s="169">
        <f>EINGABEN!F41</f>
        <v>2.7182818279999998</v>
      </c>
      <c r="C41" s="105"/>
      <c r="D41" s="105">
        <f t="shared" si="2"/>
        <v>0</v>
      </c>
      <c r="E41" s="105">
        <f t="shared" si="3"/>
        <v>3.6619069328044363E-8</v>
      </c>
      <c r="F41" s="150">
        <f>((-LN((C52*(2.71828183^(C54*D41)))^-1)))</f>
        <v>0.35064701240963791</v>
      </c>
      <c r="G41" s="140">
        <f t="shared" si="0"/>
        <v>0</v>
      </c>
      <c r="H41" s="140">
        <f t="shared" si="1"/>
        <v>0</v>
      </c>
      <c r="I41" s="140">
        <f t="shared" si="1"/>
        <v>1.3409562384521195E-15</v>
      </c>
      <c r="J41" s="138" t="str">
        <f>IF(EINGABEN!C41="","",EINGABEN!C41)</f>
        <v/>
      </c>
      <c r="K41" s="138" t="str">
        <f t="shared" si="4"/>
        <v/>
      </c>
      <c r="L41" s="138" t="str">
        <f t="shared" si="5"/>
        <v/>
      </c>
      <c r="M41" s="218" t="str">
        <f t="shared" si="6"/>
        <v/>
      </c>
      <c r="N41" s="138"/>
      <c r="O41" s="137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</row>
    <row r="42" spans="1:77" x14ac:dyDescent="0.3">
      <c r="A42" s="149">
        <f>EINGABEN!C42</f>
        <v>0</v>
      </c>
      <c r="B42" s="169">
        <f>EINGABEN!F42</f>
        <v>2.7182818279999998</v>
      </c>
      <c r="C42" s="105"/>
      <c r="D42" s="105">
        <f t="shared" si="2"/>
        <v>0</v>
      </c>
      <c r="E42" s="105">
        <f t="shared" si="3"/>
        <v>3.6619069328044363E-8</v>
      </c>
      <c r="F42" s="150">
        <f>((-LN((C52*(2.71828183^(C54*D42)))^-1)))</f>
        <v>0.35064701240963791</v>
      </c>
      <c r="G42" s="140">
        <f t="shared" si="0"/>
        <v>0</v>
      </c>
      <c r="H42" s="140">
        <f t="shared" si="1"/>
        <v>0</v>
      </c>
      <c r="I42" s="140">
        <f t="shared" si="1"/>
        <v>1.3409562384521195E-15</v>
      </c>
      <c r="J42" s="138" t="str">
        <f>IF(EINGABEN!C42="","",EINGABEN!C42)</f>
        <v/>
      </c>
      <c r="K42" s="138" t="str">
        <f t="shared" si="4"/>
        <v/>
      </c>
      <c r="L42" s="138" t="str">
        <f t="shared" si="5"/>
        <v/>
      </c>
      <c r="M42" s="218" t="str">
        <f t="shared" si="6"/>
        <v/>
      </c>
      <c r="N42" s="138"/>
      <c r="O42" s="137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</row>
    <row r="43" spans="1:77" x14ac:dyDescent="0.3">
      <c r="A43" s="149">
        <f>EINGABEN!C43</f>
        <v>0</v>
      </c>
      <c r="B43" s="169">
        <f>EINGABEN!F43</f>
        <v>2.7182818279999998</v>
      </c>
      <c r="C43" s="105"/>
      <c r="D43" s="105">
        <f t="shared" si="2"/>
        <v>0</v>
      </c>
      <c r="E43" s="105">
        <f t="shared" si="3"/>
        <v>3.6619069328044363E-8</v>
      </c>
      <c r="F43" s="150">
        <f>((-LN((C52*(2.71828183^(C54*D43)))^-1)))</f>
        <v>0.35064701240963791</v>
      </c>
      <c r="G43" s="140">
        <f t="shared" si="0"/>
        <v>0</v>
      </c>
      <c r="H43" s="140">
        <f t="shared" si="1"/>
        <v>0</v>
      </c>
      <c r="I43" s="140">
        <f t="shared" si="1"/>
        <v>1.3409562384521195E-15</v>
      </c>
      <c r="J43" s="138" t="str">
        <f>IF(EINGABEN!C43="","",EINGABEN!C43)</f>
        <v/>
      </c>
      <c r="K43" s="138" t="str">
        <f t="shared" si="4"/>
        <v/>
      </c>
      <c r="L43" s="138" t="str">
        <f t="shared" si="5"/>
        <v/>
      </c>
      <c r="M43" s="218" t="str">
        <f t="shared" si="6"/>
        <v/>
      </c>
      <c r="N43" s="138"/>
      <c r="O43" s="137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</row>
    <row r="44" spans="1:77" x14ac:dyDescent="0.3">
      <c r="A44" s="149">
        <f>EINGABEN!C44</f>
        <v>0</v>
      </c>
      <c r="B44" s="169">
        <f>EINGABEN!F44</f>
        <v>2.7182818279999998</v>
      </c>
      <c r="C44" s="105"/>
      <c r="D44" s="105">
        <f t="shared" si="2"/>
        <v>0</v>
      </c>
      <c r="E44" s="105">
        <f t="shared" si="3"/>
        <v>3.6619069328044363E-8</v>
      </c>
      <c r="F44" s="150">
        <f>((-LN((C52*(2.71828183^(C54*D44)))^-1)))</f>
        <v>0.35064701240963791</v>
      </c>
      <c r="G44" s="140">
        <f t="shared" si="0"/>
        <v>0</v>
      </c>
      <c r="H44" s="140">
        <f t="shared" si="1"/>
        <v>0</v>
      </c>
      <c r="I44" s="140">
        <f t="shared" si="1"/>
        <v>1.3409562384521195E-15</v>
      </c>
      <c r="J44" s="138" t="str">
        <f>IF(EINGABEN!C44="","",EINGABEN!C44)</f>
        <v/>
      </c>
      <c r="K44" s="138" t="str">
        <f t="shared" si="4"/>
        <v/>
      </c>
      <c r="L44" s="138" t="str">
        <f t="shared" si="5"/>
        <v/>
      </c>
      <c r="M44" s="218" t="str">
        <f t="shared" si="6"/>
        <v/>
      </c>
      <c r="N44" s="138"/>
      <c r="O44" s="137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</row>
    <row r="45" spans="1:77" ht="15" thickBot="1" x14ac:dyDescent="0.35">
      <c r="A45" s="149">
        <f>EINGABEN!C45</f>
        <v>0</v>
      </c>
      <c r="B45" s="169">
        <f>EINGABEN!F45</f>
        <v>2.7182818279999998</v>
      </c>
      <c r="C45" s="105"/>
      <c r="D45" s="105">
        <f t="shared" si="2"/>
        <v>0</v>
      </c>
      <c r="E45" s="105">
        <f t="shared" si="3"/>
        <v>3.6619069328044363E-8</v>
      </c>
      <c r="F45" s="150">
        <f>((-LN((C52*(2.71828183^(C54*D45)))^-1)))</f>
        <v>0.35064701240963791</v>
      </c>
      <c r="G45" s="140">
        <f t="shared" si="0"/>
        <v>0</v>
      </c>
      <c r="H45" s="140">
        <f t="shared" si="1"/>
        <v>0</v>
      </c>
      <c r="I45" s="140">
        <f t="shared" si="1"/>
        <v>1.3409562384521195E-15</v>
      </c>
      <c r="J45" s="138" t="str">
        <f>IF(EINGABEN!C45="","",EINGABEN!C45)</f>
        <v/>
      </c>
      <c r="K45" s="138" t="str">
        <f t="shared" si="4"/>
        <v/>
      </c>
      <c r="L45" s="138" t="str">
        <f t="shared" si="5"/>
        <v/>
      </c>
      <c r="M45" s="218" t="str">
        <f t="shared" si="6"/>
        <v/>
      </c>
      <c r="N45" s="138"/>
      <c r="O45" s="137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</row>
    <row r="46" spans="1:77" ht="15" thickTop="1" x14ac:dyDescent="0.3">
      <c r="A46" s="222" t="s">
        <v>44</v>
      </c>
      <c r="B46" s="212"/>
      <c r="C46" s="212"/>
      <c r="D46" s="212"/>
      <c r="E46" s="212"/>
      <c r="F46" s="223"/>
      <c r="G46" s="138"/>
      <c r="H46" s="138"/>
      <c r="I46" s="138"/>
      <c r="J46" s="138"/>
      <c r="K46" s="155"/>
      <c r="L46" s="155" t="s">
        <v>114</v>
      </c>
      <c r="M46" s="219">
        <f>_xlfn.STDEV.S(M6:M45)</f>
        <v>246.83370990998151</v>
      </c>
      <c r="N46" s="137"/>
      <c r="O46" s="137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</row>
    <row r="47" spans="1:77" x14ac:dyDescent="0.3">
      <c r="A47" s="174" t="s">
        <v>40</v>
      </c>
      <c r="B47" s="61" t="s">
        <v>105</v>
      </c>
      <c r="C47" s="61"/>
      <c r="D47" s="61"/>
      <c r="E47" s="61"/>
      <c r="F47" s="176"/>
      <c r="G47" s="138"/>
      <c r="H47" s="138"/>
      <c r="I47" s="138"/>
      <c r="J47" s="138"/>
      <c r="K47" s="155"/>
      <c r="L47" s="155"/>
      <c r="M47" s="155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</row>
    <row r="48" spans="1:77" x14ac:dyDescent="0.3">
      <c r="A48" s="174" t="s">
        <v>41</v>
      </c>
      <c r="B48" s="61" t="s">
        <v>46</v>
      </c>
      <c r="C48" s="61"/>
      <c r="D48" s="61"/>
      <c r="E48" s="61"/>
      <c r="F48" s="176"/>
      <c r="G48" s="138"/>
      <c r="H48" s="138"/>
      <c r="I48" s="138"/>
      <c r="J48" s="138"/>
      <c r="K48" s="155" t="s">
        <v>115</v>
      </c>
      <c r="L48" s="219">
        <f>AVERAGE(L6:L45)</f>
        <v>178.89887063017619</v>
      </c>
      <c r="M48" s="155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</row>
    <row r="49" spans="1:77" ht="15" thickBot="1" x14ac:dyDescent="0.35">
      <c r="A49" s="220" t="s">
        <v>39</v>
      </c>
      <c r="B49" s="221"/>
      <c r="C49" s="221"/>
      <c r="D49" s="221"/>
      <c r="E49" s="221"/>
      <c r="F49" s="195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</row>
    <row r="50" spans="1:77" ht="15" thickTop="1" x14ac:dyDescent="0.3">
      <c r="A50" s="222"/>
      <c r="B50" s="212"/>
      <c r="C50" s="212"/>
      <c r="D50" s="212"/>
      <c r="E50" s="212"/>
      <c r="F50" s="223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</row>
    <row r="51" spans="1:77" x14ac:dyDescent="0.3">
      <c r="A51" s="174"/>
      <c r="B51" s="61"/>
      <c r="C51" s="61"/>
      <c r="D51" s="61"/>
      <c r="E51" s="61"/>
      <c r="F51" s="176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</row>
    <row r="52" spans="1:77" x14ac:dyDescent="0.3">
      <c r="A52" s="224" t="s">
        <v>11</v>
      </c>
      <c r="B52" s="225"/>
      <c r="C52" s="163">
        <f>IF(C56=0,0,ROUND((2.71828183^((E4-(C54*D4))/(C4))),6))</f>
        <v>1.419986</v>
      </c>
      <c r="D52" s="61"/>
      <c r="E52" s="61"/>
      <c r="F52" s="176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</row>
    <row r="53" spans="1:77" x14ac:dyDescent="0.3">
      <c r="A53" s="226"/>
      <c r="B53" s="194"/>
      <c r="C53" s="194"/>
      <c r="D53" s="61"/>
      <c r="E53" s="61"/>
      <c r="F53" s="176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</row>
    <row r="54" spans="1:77" x14ac:dyDescent="0.3">
      <c r="A54" s="227" t="s">
        <v>12</v>
      </c>
      <c r="B54" s="194"/>
      <c r="C54" s="194">
        <f>ROUND((C4*G4-D4*E4)/(C4*H4-(D4)^2),6)</f>
        <v>0.105459</v>
      </c>
      <c r="D54" s="61"/>
      <c r="E54" s="61"/>
      <c r="F54" s="176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</row>
    <row r="55" spans="1:77" x14ac:dyDescent="0.3">
      <c r="A55" s="226"/>
      <c r="B55" s="194"/>
      <c r="C55" s="194"/>
      <c r="D55" s="61"/>
      <c r="E55" s="61"/>
      <c r="F55" s="176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</row>
    <row r="56" spans="1:77" x14ac:dyDescent="0.3">
      <c r="A56" s="227" t="s">
        <v>13</v>
      </c>
      <c r="B56" s="194"/>
      <c r="C56" s="194">
        <f>IF(D59=0,0,IF(D58/D59&gt;1,1,ROUND(ABS(D58/D59),6)))</f>
        <v>0.85020899999999999</v>
      </c>
      <c r="D56" s="61"/>
      <c r="E56" s="61"/>
      <c r="F56" s="176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</row>
    <row r="57" spans="1:77" ht="15" thickBot="1" x14ac:dyDescent="0.35">
      <c r="A57" s="220"/>
      <c r="B57" s="221"/>
      <c r="C57" s="221"/>
      <c r="D57" s="221"/>
      <c r="E57" s="221"/>
      <c r="F57" s="195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</row>
    <row r="58" spans="1:77" ht="15" thickTop="1" x14ac:dyDescent="0.3">
      <c r="A58" s="227" t="s">
        <v>14</v>
      </c>
      <c r="B58" s="50"/>
      <c r="C58" s="262" t="s">
        <v>19</v>
      </c>
      <c r="D58" s="105">
        <f>(C4*G4-(D4*E4))</f>
        <v>217.79902339839816</v>
      </c>
      <c r="E58" s="50" t="s">
        <v>70</v>
      </c>
      <c r="F58" s="176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</row>
    <row r="59" spans="1:77" x14ac:dyDescent="0.3">
      <c r="A59" s="228"/>
      <c r="B59" s="50"/>
      <c r="C59" s="262" t="s">
        <v>20</v>
      </c>
      <c r="D59" s="169">
        <f>((C4*H4-(D4)^2)*(C4*I4-(E4)^2))^0.5</f>
        <v>256.17117122210624</v>
      </c>
      <c r="E59" s="50" t="s">
        <v>70</v>
      </c>
      <c r="F59" s="176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</row>
    <row r="60" spans="1:77" x14ac:dyDescent="0.3">
      <c r="A60" s="174"/>
      <c r="B60" s="61"/>
      <c r="C60" s="282" t="s">
        <v>109</v>
      </c>
      <c r="D60" s="282"/>
      <c r="E60" s="181">
        <f>IF(EINGABEN!D46&lt;10,"Anzahl zu klein",ROUND((E61*(1+E64/100)),2))</f>
        <v>8207.5</v>
      </c>
      <c r="F60" s="176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</row>
    <row r="61" spans="1:77" x14ac:dyDescent="0.3">
      <c r="A61" s="30" t="s">
        <v>15</v>
      </c>
      <c r="B61" s="186">
        <v>16</v>
      </c>
      <c r="C61" s="229" t="s">
        <v>16</v>
      </c>
      <c r="D61" s="194" t="s">
        <v>71</v>
      </c>
      <c r="E61" s="179">
        <f>ROUND((2.71828183^(C52*2.71828184^(C54*B61))),2)</f>
        <v>2154.1999999999998</v>
      </c>
      <c r="F61" s="176"/>
      <c r="G61" s="138"/>
      <c r="H61" s="138"/>
      <c r="I61" s="138"/>
      <c r="J61" s="138"/>
      <c r="K61" s="138">
        <v>11</v>
      </c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</row>
    <row r="62" spans="1:77" x14ac:dyDescent="0.3">
      <c r="A62" s="228" t="s">
        <v>62</v>
      </c>
      <c r="B62" s="50" t="s">
        <v>63</v>
      </c>
      <c r="C62" s="282" t="s">
        <v>110</v>
      </c>
      <c r="D62" s="282"/>
      <c r="E62" s="181">
        <f>IF(EINGABEN!D46&lt;10,"Anzahl zu klein",ROUND((E61*(1-E64/100)),2))</f>
        <v>-3899.1</v>
      </c>
      <c r="F62" s="176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</row>
    <row r="63" spans="1:77" x14ac:dyDescent="0.3">
      <c r="A63" s="30" t="s">
        <v>17</v>
      </c>
      <c r="B63" s="186">
        <v>2154.1999999999998</v>
      </c>
      <c r="C63" s="229" t="s">
        <v>16</v>
      </c>
      <c r="D63" s="194" t="s">
        <v>69</v>
      </c>
      <c r="E63" s="179">
        <f>IF(C56=0,0,ROUND(((LN((LN(B63+0.0000001)/C52)))/C54),2))</f>
        <v>16</v>
      </c>
      <c r="F63" s="176"/>
      <c r="G63" s="138"/>
      <c r="H63" s="138"/>
      <c r="I63" s="138"/>
      <c r="J63" s="138">
        <v>1</v>
      </c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</row>
    <row r="64" spans="1:77" ht="15" thickBot="1" x14ac:dyDescent="0.35">
      <c r="A64" s="233" t="s">
        <v>67</v>
      </c>
      <c r="B64" s="204" t="s">
        <v>106</v>
      </c>
      <c r="C64" s="278" t="s">
        <v>117</v>
      </c>
      <c r="D64" s="278"/>
      <c r="E64" s="184">
        <f>IF(EINGABEN!D46&lt;10,"Anzahl zu klein",ROUND((((2.868009*((LN((EINGABEN!D46)^0.5)))^-2.421118)*M46)/L48)*100,0))</f>
        <v>281</v>
      </c>
      <c r="F64" s="195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</row>
    <row r="65" spans="3:77" ht="15" thickTop="1" x14ac:dyDescent="0.3">
      <c r="C65" s="212"/>
      <c r="D65" s="212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</row>
    <row r="66" spans="3:77" x14ac:dyDescent="0.3">
      <c r="G66" s="138">
        <v>12</v>
      </c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</row>
    <row r="67" spans="3:77" x14ac:dyDescent="0.3"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</row>
    <row r="68" spans="3:77" x14ac:dyDescent="0.3"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</row>
    <row r="69" spans="3:77" x14ac:dyDescent="0.3"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</row>
    <row r="70" spans="3:77" x14ac:dyDescent="0.3"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</row>
    <row r="71" spans="3:77" x14ac:dyDescent="0.3"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</row>
    <row r="72" spans="3:77" x14ac:dyDescent="0.3"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</row>
    <row r="73" spans="3:77" x14ac:dyDescent="0.3"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</row>
    <row r="74" spans="3:77" x14ac:dyDescent="0.3"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</row>
    <row r="75" spans="3:77" x14ac:dyDescent="0.3"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</row>
    <row r="76" spans="3:77" x14ac:dyDescent="0.3"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</row>
    <row r="77" spans="3:77" x14ac:dyDescent="0.3"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</row>
    <row r="78" spans="3:77" x14ac:dyDescent="0.3"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</row>
    <row r="79" spans="3:77" x14ac:dyDescent="0.3"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</row>
    <row r="80" spans="3:77" x14ac:dyDescent="0.3"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</row>
    <row r="81" spans="7:77" x14ac:dyDescent="0.3"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</row>
    <row r="82" spans="7:77" x14ac:dyDescent="0.3"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</row>
    <row r="83" spans="7:77" x14ac:dyDescent="0.3"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</row>
    <row r="84" spans="7:77" x14ac:dyDescent="0.3"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</row>
    <row r="85" spans="7:77" x14ac:dyDescent="0.3"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</row>
    <row r="86" spans="7:77" x14ac:dyDescent="0.3"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</row>
    <row r="87" spans="7:77" x14ac:dyDescent="0.3"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</row>
    <row r="88" spans="7:77" x14ac:dyDescent="0.3"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</row>
    <row r="89" spans="7:77" x14ac:dyDescent="0.3"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8"/>
      <c r="BV89" s="138"/>
      <c r="BW89" s="138"/>
      <c r="BX89" s="138"/>
      <c r="BY89" s="138"/>
    </row>
    <row r="90" spans="7:77" x14ac:dyDescent="0.3"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</row>
    <row r="91" spans="7:77" x14ac:dyDescent="0.3"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</row>
    <row r="92" spans="7:77" x14ac:dyDescent="0.3"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  <c r="BV92" s="138"/>
      <c r="BW92" s="138"/>
      <c r="BX92" s="138"/>
      <c r="BY92" s="138"/>
    </row>
    <row r="93" spans="7:77" x14ac:dyDescent="0.3"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</row>
    <row r="94" spans="7:77" x14ac:dyDescent="0.3"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</row>
    <row r="95" spans="7:77" x14ac:dyDescent="0.3"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</row>
    <row r="96" spans="7:77" x14ac:dyDescent="0.3"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38"/>
      <c r="BV96" s="138"/>
      <c r="BW96" s="138"/>
      <c r="BX96" s="138"/>
      <c r="BY96" s="138"/>
    </row>
    <row r="97" spans="7:77" x14ac:dyDescent="0.3"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  <c r="BV97" s="138"/>
      <c r="BW97" s="138"/>
      <c r="BX97" s="138"/>
      <c r="BY97" s="138"/>
    </row>
    <row r="98" spans="7:77" x14ac:dyDescent="0.3"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138"/>
      <c r="BW98" s="138"/>
      <c r="BX98" s="138"/>
      <c r="BY98" s="138"/>
    </row>
    <row r="99" spans="7:77" x14ac:dyDescent="0.3"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  <c r="BS99" s="138"/>
      <c r="BT99" s="138"/>
      <c r="BU99" s="138"/>
      <c r="BV99" s="138"/>
      <c r="BW99" s="138"/>
      <c r="BX99" s="138"/>
      <c r="BY99" s="138"/>
    </row>
    <row r="100" spans="7:77" x14ac:dyDescent="0.3"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8"/>
      <c r="BR100" s="138"/>
      <c r="BS100" s="138"/>
      <c r="BT100" s="138"/>
      <c r="BU100" s="138"/>
      <c r="BV100" s="138"/>
      <c r="BW100" s="138"/>
      <c r="BX100" s="138"/>
      <c r="BY100" s="138"/>
    </row>
    <row r="101" spans="7:77" x14ac:dyDescent="0.3"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/>
      <c r="BS101" s="138"/>
      <c r="BT101" s="138"/>
      <c r="BU101" s="138"/>
      <c r="BV101" s="138"/>
      <c r="BW101" s="138"/>
      <c r="BX101" s="138"/>
      <c r="BY101" s="138"/>
    </row>
    <row r="102" spans="7:77" x14ac:dyDescent="0.3"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  <c r="BT102" s="138"/>
      <c r="BU102" s="138"/>
      <c r="BV102" s="138"/>
      <c r="BW102" s="138"/>
      <c r="BX102" s="138"/>
      <c r="BY102" s="138"/>
    </row>
    <row r="103" spans="7:77" x14ac:dyDescent="0.3"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/>
      <c r="BV103" s="138"/>
      <c r="BW103" s="138"/>
      <c r="BX103" s="138"/>
      <c r="BY103" s="138"/>
    </row>
    <row r="104" spans="7:77" x14ac:dyDescent="0.3"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138"/>
      <c r="BU104" s="138"/>
      <c r="BV104" s="138"/>
      <c r="BW104" s="138"/>
      <c r="BX104" s="138"/>
      <c r="BY104" s="138"/>
    </row>
    <row r="105" spans="7:77" x14ac:dyDescent="0.3"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138"/>
      <c r="BU105" s="138"/>
      <c r="BV105" s="138"/>
      <c r="BW105" s="138"/>
      <c r="BX105" s="138"/>
      <c r="BY105" s="138"/>
    </row>
    <row r="106" spans="7:77" x14ac:dyDescent="0.3"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138"/>
      <c r="BU106" s="138"/>
      <c r="BV106" s="138"/>
      <c r="BW106" s="138"/>
      <c r="BX106" s="138"/>
      <c r="BY106" s="138"/>
    </row>
    <row r="107" spans="7:77" x14ac:dyDescent="0.3"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138"/>
      <c r="BT107" s="138"/>
      <c r="BU107" s="138"/>
      <c r="BV107" s="138"/>
      <c r="BW107" s="138"/>
      <c r="BX107" s="138"/>
      <c r="BY107" s="138"/>
    </row>
    <row r="108" spans="7:77" x14ac:dyDescent="0.3"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138"/>
      <c r="BU108" s="138"/>
      <c r="BV108" s="138"/>
      <c r="BW108" s="138"/>
      <c r="BX108" s="138"/>
      <c r="BY108" s="138"/>
    </row>
    <row r="109" spans="7:77" x14ac:dyDescent="0.3"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/>
      <c r="BN109" s="138"/>
      <c r="BO109" s="138"/>
      <c r="BP109" s="138"/>
      <c r="BQ109" s="138"/>
      <c r="BR109" s="138"/>
      <c r="BS109" s="138"/>
      <c r="BT109" s="138"/>
      <c r="BU109" s="138"/>
      <c r="BV109" s="138"/>
      <c r="BW109" s="138"/>
      <c r="BX109" s="138"/>
      <c r="BY109" s="138"/>
    </row>
    <row r="110" spans="7:77" x14ac:dyDescent="0.3"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  <c r="BV110" s="138"/>
      <c r="BW110" s="138"/>
      <c r="BX110" s="138"/>
      <c r="BY110" s="138"/>
    </row>
    <row r="111" spans="7:77" x14ac:dyDescent="0.3"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8"/>
      <c r="BU111" s="138"/>
      <c r="BV111" s="138"/>
      <c r="BW111" s="138"/>
      <c r="BX111" s="138"/>
      <c r="BY111" s="138"/>
    </row>
    <row r="112" spans="7:77" x14ac:dyDescent="0.3"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8"/>
      <c r="BR112" s="138"/>
      <c r="BS112" s="138"/>
      <c r="BT112" s="138"/>
      <c r="BU112" s="138"/>
      <c r="BV112" s="138"/>
      <c r="BW112" s="138"/>
      <c r="BX112" s="138"/>
      <c r="BY112" s="138"/>
    </row>
    <row r="113" spans="7:77" x14ac:dyDescent="0.3"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8"/>
      <c r="BR113" s="138"/>
      <c r="BS113" s="138"/>
      <c r="BT113" s="138"/>
      <c r="BU113" s="138"/>
      <c r="BV113" s="138"/>
      <c r="BW113" s="138"/>
      <c r="BX113" s="138"/>
      <c r="BY113" s="138"/>
    </row>
  </sheetData>
  <sheetProtection algorithmName="SHA-512" hashValue="NWiFWqPhhy8+SGsP1YwYbBLJuVR/khQwq1Xtsn5DkvCnD3o3glPPkgDezidkSwOJz5+0TLfqHDN4yolT6jQKGQ==" saltValue="Gj6bgq6HdCN3HOyexBddUQ==" spinCount="100000" sheet="1" objects="1" scenarios="1"/>
  <mergeCells count="4">
    <mergeCell ref="A4:B4"/>
    <mergeCell ref="C60:D60"/>
    <mergeCell ref="C62:D62"/>
    <mergeCell ref="C64:D64"/>
  </mergeCells>
  <dataValidations count="2">
    <dataValidation showInputMessage="1" showErrorMessage="1" sqref="A6:A45 B6:B9" xr:uid="{00000000-0002-0000-0500-000000000000}"/>
    <dataValidation type="decimal" operator="greaterThanOrEqual" allowBlank="1" showInputMessage="1" showErrorMessage="1" sqref="B63 I37:I43" xr:uid="{2CC1BEFF-6DA0-412C-B7EC-876B8C69481D}">
      <formula1>1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79"/>
  <sheetViews>
    <sheetView topLeftCell="A50" zoomScaleNormal="100" workbookViewId="0">
      <selection activeCell="B64" sqref="B64"/>
    </sheetView>
  </sheetViews>
  <sheetFormatPr baseColWidth="10" defaultRowHeight="14.4" x14ac:dyDescent="0.3"/>
  <cols>
    <col min="1" max="1" width="18.88671875" style="139" customWidth="1"/>
    <col min="2" max="2" width="11.5546875" style="139"/>
    <col min="3" max="3" width="14.109375" style="139" customWidth="1"/>
    <col min="4" max="4" width="11.5546875" style="139"/>
    <col min="5" max="5" width="15.6640625" style="139" customWidth="1"/>
    <col min="6" max="6" width="15.33203125" style="139" customWidth="1"/>
    <col min="7" max="7" width="13.77734375" style="139" customWidth="1"/>
    <col min="8" max="9" width="11.5546875" style="139"/>
    <col min="10" max="10" width="17.109375" style="139" customWidth="1"/>
    <col min="11" max="11" width="34" style="139" customWidth="1"/>
    <col min="12" max="12" width="29.5546875" style="139" customWidth="1"/>
    <col min="13" max="13" width="25.44140625" style="139" customWidth="1"/>
    <col min="14" max="14" width="15.5546875" style="139" customWidth="1"/>
    <col min="15" max="16384" width="11.5546875" style="139"/>
  </cols>
  <sheetData>
    <row r="1" spans="1:20" ht="18" x14ac:dyDescent="0.35">
      <c r="A1" s="214" t="s">
        <v>58</v>
      </c>
      <c r="B1" s="215"/>
      <c r="C1" s="215"/>
      <c r="D1" s="215"/>
      <c r="E1" s="215"/>
      <c r="F1" s="215"/>
      <c r="G1" s="215"/>
      <c r="H1" s="215"/>
      <c r="I1" s="216"/>
      <c r="J1" s="216"/>
      <c r="K1" s="216"/>
      <c r="L1" s="216"/>
      <c r="M1" s="216"/>
      <c r="N1" s="216"/>
      <c r="O1" s="138"/>
      <c r="P1" s="138"/>
      <c r="Q1" s="138"/>
      <c r="R1" s="138"/>
      <c r="S1" s="138"/>
      <c r="T1" s="138"/>
    </row>
    <row r="2" spans="1:20" x14ac:dyDescent="0.3">
      <c r="A2" s="140"/>
      <c r="B2" s="140"/>
      <c r="C2" s="261"/>
      <c r="D2" s="261"/>
      <c r="E2" s="261"/>
      <c r="F2" s="261"/>
      <c r="G2" s="261"/>
      <c r="H2" s="140"/>
      <c r="I2" s="136"/>
      <c r="J2" s="216"/>
      <c r="K2" s="216"/>
      <c r="L2" s="216"/>
      <c r="M2" s="216"/>
      <c r="N2" s="216"/>
      <c r="O2" s="138"/>
      <c r="P2" s="138"/>
      <c r="Q2" s="138"/>
      <c r="R2" s="138"/>
      <c r="S2" s="138"/>
      <c r="T2" s="138"/>
    </row>
    <row r="3" spans="1:20" x14ac:dyDescent="0.3">
      <c r="A3" s="140"/>
      <c r="B3" s="140"/>
      <c r="C3" s="140" t="s">
        <v>0</v>
      </c>
      <c r="D3" s="141" t="s">
        <v>1</v>
      </c>
      <c r="E3" s="140" t="s">
        <v>2</v>
      </c>
      <c r="F3" s="140" t="s">
        <v>21</v>
      </c>
      <c r="G3" s="140" t="s">
        <v>3</v>
      </c>
      <c r="H3" s="140" t="s">
        <v>4</v>
      </c>
      <c r="I3" s="140" t="s">
        <v>134</v>
      </c>
      <c r="J3" s="216"/>
      <c r="K3" s="216"/>
      <c r="L3" s="216"/>
      <c r="M3" s="216"/>
      <c r="N3" s="216"/>
      <c r="O3" s="138"/>
      <c r="P3" s="138"/>
      <c r="Q3" s="138"/>
      <c r="R3" s="138"/>
      <c r="S3" s="138"/>
      <c r="T3" s="138"/>
    </row>
    <row r="4" spans="1:20" x14ac:dyDescent="0.3">
      <c r="A4" s="261" t="s">
        <v>135</v>
      </c>
      <c r="B4" s="261"/>
      <c r="C4" s="140">
        <f>EINGABEN!$D$46</f>
        <v>10</v>
      </c>
      <c r="D4" s="140">
        <f>IF(MIN(A6:A45)&lt;1,0,ROUND(SUM(D6:D45),12))</f>
        <v>18.372203874333</v>
      </c>
      <c r="E4" s="140">
        <f>IF(MIN(B6:B45)&lt;=0,0,SUM(E6:E45))</f>
        <v>36.744157155005254</v>
      </c>
      <c r="F4" s="136" t="s">
        <v>22</v>
      </c>
      <c r="G4" s="140">
        <f>IF(MIN(B6:B45)&lt;=0,0,SUM(G6:G45))</f>
        <v>78.147547102888183</v>
      </c>
      <c r="H4" s="140">
        <f>IF(MIN(A6:A45)&lt;1,0,ROUND(SUM(H6:H45),12))</f>
        <v>39.074033504722998</v>
      </c>
      <c r="I4" s="140">
        <f>IF(MIN(B6:B45)&lt;=0,0,SUM(I6:I45))</f>
        <v>156.294054455154</v>
      </c>
      <c r="J4" s="216"/>
      <c r="K4" s="216"/>
      <c r="L4" s="216"/>
      <c r="M4" s="216"/>
      <c r="N4" s="216"/>
      <c r="O4" s="138"/>
      <c r="P4" s="138"/>
      <c r="Q4" s="138"/>
      <c r="R4" s="138"/>
      <c r="S4" s="138"/>
      <c r="T4" s="138"/>
    </row>
    <row r="5" spans="1:20" x14ac:dyDescent="0.3">
      <c r="A5" s="140" t="s">
        <v>8</v>
      </c>
      <c r="B5" s="140" t="s">
        <v>9</v>
      </c>
      <c r="C5" s="140" t="s">
        <v>38</v>
      </c>
      <c r="D5" s="140" t="s">
        <v>5</v>
      </c>
      <c r="E5" s="140" t="s">
        <v>6</v>
      </c>
      <c r="F5" s="140" t="s">
        <v>23</v>
      </c>
      <c r="G5" s="140" t="s">
        <v>10</v>
      </c>
      <c r="H5" s="140" t="s">
        <v>7</v>
      </c>
      <c r="I5" s="141" t="s">
        <v>18</v>
      </c>
      <c r="J5" s="216" t="s">
        <v>113</v>
      </c>
      <c r="K5" s="216" t="s">
        <v>111</v>
      </c>
      <c r="L5" s="216" t="s">
        <v>112</v>
      </c>
      <c r="M5" s="216" t="s">
        <v>147</v>
      </c>
      <c r="N5" s="216"/>
      <c r="O5" s="138"/>
      <c r="P5" s="138"/>
      <c r="Q5" s="138"/>
      <c r="R5" s="138"/>
      <c r="S5" s="138"/>
      <c r="T5" s="138"/>
    </row>
    <row r="6" spans="1:20" x14ac:dyDescent="0.3">
      <c r="A6" s="140">
        <f>EINGABEN!B6</f>
        <v>8</v>
      </c>
      <c r="B6" s="140">
        <f>EINGABEN!E6</f>
        <v>64</v>
      </c>
      <c r="C6" s="140"/>
      <c r="D6" s="140">
        <f>(LN(A6+0.001))</f>
        <v>2.079566533867987</v>
      </c>
      <c r="E6" s="140">
        <f>((LN(B6+0.000000001)))</f>
        <v>4.1588830833752972</v>
      </c>
      <c r="F6" s="136">
        <f>LN(C52*A6^C54)</f>
        <v>4.1588552094902127</v>
      </c>
      <c r="G6" s="140">
        <f t="shared" ref="G6:G45" si="0">(D6*E6)</f>
        <v>8.6486740784569722</v>
      </c>
      <c r="H6" s="140">
        <f t="shared" ref="H6:I45" si="1">(D6)^2</f>
        <v>4.3245969687837134</v>
      </c>
      <c r="I6" s="140">
        <f t="shared" si="1"/>
        <v>17.296308501185219</v>
      </c>
      <c r="J6" s="216">
        <f>IF(EINGABEN!C6="","",EINGABEN!C6)</f>
        <v>8</v>
      </c>
      <c r="K6" s="216">
        <f>IF(J6="","",B6)</f>
        <v>64</v>
      </c>
      <c r="L6" s="216">
        <f>IF(J6="","",($C$52*J6^$C$54))</f>
        <v>63.998216097216861</v>
      </c>
      <c r="M6" s="143">
        <f>IF(K6="","",ABS(K6-L6)^1)</f>
        <v>1.7839027831385579E-3</v>
      </c>
      <c r="N6" s="216"/>
      <c r="O6" s="138"/>
      <c r="P6" s="138"/>
      <c r="Q6" s="138"/>
      <c r="R6" s="138"/>
      <c r="S6" s="138"/>
      <c r="T6" s="138"/>
    </row>
    <row r="7" spans="1:20" x14ac:dyDescent="0.3">
      <c r="A7" s="140">
        <f>EINGABEN!B7</f>
        <v>7</v>
      </c>
      <c r="B7" s="140">
        <f>EINGABEN!E7</f>
        <v>49</v>
      </c>
      <c r="C7" s="140"/>
      <c r="D7" s="140">
        <f t="shared" ref="D7:D45" si="2">(LN(A7+0.00000001))</f>
        <v>1.9459101504838847</v>
      </c>
      <c r="E7" s="140">
        <f t="shared" ref="E7:E45" si="3">((LN(B7+0.000000001)))</f>
        <v>3.8918202981310346</v>
      </c>
      <c r="F7" s="136">
        <f>LN(C52*A7^C54)</f>
        <v>3.8917938930864868</v>
      </c>
      <c r="G7" s="140">
        <f t="shared" si="0"/>
        <v>7.5731326219923982</v>
      </c>
      <c r="H7" s="140">
        <f t="shared" si="1"/>
        <v>3.7865663137562149</v>
      </c>
      <c r="I7" s="140">
        <f t="shared" si="1"/>
        <v>15.146265232944735</v>
      </c>
      <c r="J7" s="216">
        <f>IF(EINGABEN!C7="","",EINGABEN!C7)</f>
        <v>7</v>
      </c>
      <c r="K7" s="216">
        <f t="shared" ref="K7:K45" si="4">IF(J7="","",B7)</f>
        <v>49</v>
      </c>
      <c r="L7" s="216">
        <f t="shared" ref="L7:L45" si="5">IF(J7="","",($C$52*J7^$C$54))</f>
        <v>48.998706170899013</v>
      </c>
      <c r="M7" s="143">
        <f t="shared" ref="M7:M45" si="6">IF(K7="","",ABS(K7-L7)^1)</f>
        <v>1.2938291009874092E-3</v>
      </c>
      <c r="N7" s="216"/>
      <c r="O7" s="138"/>
      <c r="P7" s="138"/>
      <c r="Q7" s="138"/>
      <c r="R7" s="138"/>
      <c r="S7" s="138"/>
      <c r="T7" s="138"/>
    </row>
    <row r="8" spans="1:20" x14ac:dyDescent="0.3">
      <c r="A8" s="140">
        <f>EINGABEN!B8</f>
        <v>4</v>
      </c>
      <c r="B8" s="217">
        <f>EINGABEN!E8</f>
        <v>16</v>
      </c>
      <c r="C8" s="140"/>
      <c r="D8" s="140">
        <f t="shared" si="2"/>
        <v>1.3862943636198906</v>
      </c>
      <c r="E8" s="140">
        <f t="shared" si="3"/>
        <v>2.7725887223022814</v>
      </c>
      <c r="F8" s="136">
        <f>LN(C52*A8^C54)</f>
        <v>2.7725684729893088</v>
      </c>
      <c r="G8" s="140">
        <f t="shared" si="0"/>
        <v>3.8436241183637265</v>
      </c>
      <c r="H8" s="140">
        <f t="shared" si="1"/>
        <v>1.9218120626042774</v>
      </c>
      <c r="I8" s="140">
        <f t="shared" si="1"/>
        <v>7.6872482230377974</v>
      </c>
      <c r="J8" s="216">
        <f>IF(EINGABEN!C8="","",EINGABEN!C8)</f>
        <v>4</v>
      </c>
      <c r="K8" s="216">
        <f t="shared" si="4"/>
        <v>16</v>
      </c>
      <c r="L8" s="216">
        <f t="shared" si="5"/>
        <v>15.999676015272675</v>
      </c>
      <c r="M8" s="143">
        <f t="shared" si="6"/>
        <v>3.2398472732531047E-4</v>
      </c>
      <c r="N8" s="216"/>
      <c r="O8" s="138"/>
      <c r="P8" s="138"/>
      <c r="Q8" s="138"/>
      <c r="R8" s="138"/>
      <c r="S8" s="138"/>
      <c r="T8" s="138"/>
    </row>
    <row r="9" spans="1:20" x14ac:dyDescent="0.3">
      <c r="A9" s="140">
        <f>EINGABEN!B9</f>
        <v>2.5</v>
      </c>
      <c r="B9" s="140">
        <f>EINGABEN!E9</f>
        <v>6.25</v>
      </c>
      <c r="C9" s="140"/>
      <c r="D9" s="140">
        <f t="shared" si="2"/>
        <v>0.91629073587415499</v>
      </c>
      <c r="E9" s="140">
        <f t="shared" si="3"/>
        <v>1.8325814639083102</v>
      </c>
      <c r="F9" s="136">
        <f>LN(C52*A9^C54)</f>
        <v>1.8325663845377593</v>
      </c>
      <c r="G9" s="140">
        <f t="shared" si="0"/>
        <v>1.6791774181138819</v>
      </c>
      <c r="H9" s="140">
        <f t="shared" si="1"/>
        <v>0.83958871264880042</v>
      </c>
      <c r="I9" s="140">
        <f t="shared" si="1"/>
        <v>3.3583548218603254</v>
      </c>
      <c r="J9" s="216">
        <f>IF(EINGABEN!C9="","",EINGABEN!C9)</f>
        <v>2.5</v>
      </c>
      <c r="K9" s="216">
        <f t="shared" si="4"/>
        <v>6.25</v>
      </c>
      <c r="L9" s="216">
        <f t="shared" si="5"/>
        <v>6.2499057556446251</v>
      </c>
      <c r="M9" s="143">
        <f t="shared" si="6"/>
        <v>9.4244355374861755E-5</v>
      </c>
      <c r="N9" s="216"/>
      <c r="O9" s="138"/>
      <c r="P9" s="138"/>
      <c r="Q9" s="138"/>
      <c r="R9" s="138"/>
      <c r="S9" s="138"/>
      <c r="T9" s="138"/>
    </row>
    <row r="10" spans="1:20" x14ac:dyDescent="0.3">
      <c r="A10" s="140">
        <f>EINGABEN!B10</f>
        <v>4.5</v>
      </c>
      <c r="B10" s="263">
        <f>EINGABEN!E10</f>
        <v>20.25</v>
      </c>
      <c r="C10" s="140"/>
      <c r="D10" s="140">
        <f t="shared" si="2"/>
        <v>1.5040773989984964</v>
      </c>
      <c r="E10" s="140">
        <f t="shared" si="3"/>
        <v>3.0081547936019311</v>
      </c>
      <c r="F10" s="136">
        <f>LN(C52*A10^C54)</f>
        <v>3.0081332486886838</v>
      </c>
      <c r="G10" s="140">
        <f t="shared" si="0"/>
        <v>4.5244976377456512</v>
      </c>
      <c r="H10" s="140">
        <f t="shared" si="1"/>
        <v>2.2622488221780821</v>
      </c>
      <c r="I10" s="140">
        <f t="shared" si="1"/>
        <v>9.0489952622702763</v>
      </c>
      <c r="J10" s="216">
        <f>IF(EINGABEN!C10="","",EINGABEN!C10)</f>
        <v>4.5</v>
      </c>
      <c r="K10" s="216">
        <f t="shared" si="4"/>
        <v>20.25</v>
      </c>
      <c r="L10" s="216">
        <f t="shared" si="5"/>
        <v>20.249563721206545</v>
      </c>
      <c r="M10" s="143">
        <f t="shared" si="6"/>
        <v>4.3627879345464748E-4</v>
      </c>
      <c r="N10" s="216"/>
      <c r="O10" s="138"/>
      <c r="P10" s="138"/>
      <c r="Q10" s="138"/>
      <c r="R10" s="138"/>
      <c r="S10" s="138"/>
      <c r="T10" s="138"/>
    </row>
    <row r="11" spans="1:20" x14ac:dyDescent="0.3">
      <c r="A11" s="140">
        <f>EINGABEN!B11</f>
        <v>10</v>
      </c>
      <c r="B11" s="263">
        <f>EINGABEN!E11</f>
        <v>100</v>
      </c>
      <c r="C11" s="140"/>
      <c r="D11" s="140">
        <f t="shared" si="2"/>
        <v>2.302585093994046</v>
      </c>
      <c r="E11" s="140">
        <f t="shared" si="3"/>
        <v>4.6051701859980918</v>
      </c>
      <c r="F11" s="136">
        <f>LN(C52*A11^C54)</f>
        <v>4.6051398575395686</v>
      </c>
      <c r="G11" s="140">
        <f t="shared" si="0"/>
        <v>10.603796225584995</v>
      </c>
      <c r="H11" s="140">
        <f t="shared" si="1"/>
        <v>5.3018981150835698</v>
      </c>
      <c r="I11" s="140">
        <f t="shared" si="1"/>
        <v>21.207592442005698</v>
      </c>
      <c r="J11" s="216">
        <f>IF(EINGABEN!C11="","",EINGABEN!C11)</f>
        <v>10</v>
      </c>
      <c r="K11" s="136">
        <f t="shared" si="4"/>
        <v>100</v>
      </c>
      <c r="L11" s="216">
        <f t="shared" si="5"/>
        <v>99.996967201137991</v>
      </c>
      <c r="M11" s="143">
        <f t="shared" si="6"/>
        <v>3.0327988620086899E-3</v>
      </c>
      <c r="N11" s="216"/>
      <c r="O11" s="138"/>
      <c r="P11" s="138"/>
      <c r="Q11" s="138"/>
      <c r="R11" s="138"/>
      <c r="S11" s="138"/>
      <c r="T11" s="138"/>
    </row>
    <row r="12" spans="1:20" x14ac:dyDescent="0.3">
      <c r="A12" s="140">
        <f>EINGABEN!B12</f>
        <v>12</v>
      </c>
      <c r="B12" s="263">
        <f>EINGABEN!E12</f>
        <v>144</v>
      </c>
      <c r="C12" s="140"/>
      <c r="D12" s="140">
        <f t="shared" si="2"/>
        <v>2.4849066506213338</v>
      </c>
      <c r="E12" s="140">
        <f t="shared" si="3"/>
        <v>4.9698132995829454</v>
      </c>
      <c r="F12" s="136">
        <f>LN(C52*A12^C54)</f>
        <v>4.9697809655903527</v>
      </c>
      <c r="G12" s="140">
        <f t="shared" si="0"/>
        <v>12.349522120480016</v>
      </c>
      <c r="H12" s="140">
        <f t="shared" si="1"/>
        <v>6.1747610623021352</v>
      </c>
      <c r="I12" s="140">
        <f t="shared" si="1"/>
        <v>24.699044232711522</v>
      </c>
      <c r="J12" s="216">
        <f>IF(EINGABEN!C12="","",EINGABEN!C12)</f>
        <v>12</v>
      </c>
      <c r="K12" s="216">
        <f t="shared" si="4"/>
        <v>144</v>
      </c>
      <c r="L12" s="216">
        <f t="shared" si="5"/>
        <v>143.99534398134091</v>
      </c>
      <c r="M12" s="143">
        <f t="shared" si="6"/>
        <v>4.6560186590909325E-3</v>
      </c>
      <c r="N12" s="216"/>
      <c r="O12" s="138"/>
      <c r="P12" s="138"/>
      <c r="Q12" s="138"/>
      <c r="R12" s="138"/>
      <c r="S12" s="138"/>
      <c r="T12" s="138"/>
    </row>
    <row r="13" spans="1:20" ht="13.2" customHeight="1" x14ac:dyDescent="0.3">
      <c r="A13" s="140">
        <f>EINGABEN!B13</f>
        <v>15</v>
      </c>
      <c r="B13" s="263">
        <f>EINGABEN!E13</f>
        <v>225</v>
      </c>
      <c r="C13" s="140"/>
      <c r="D13" s="140">
        <f t="shared" si="2"/>
        <v>2.7080502017688768</v>
      </c>
      <c r="E13" s="140">
        <f t="shared" si="3"/>
        <v>5.4161004022088646</v>
      </c>
      <c r="F13" s="136">
        <f>LN(C52*A13^C54)</f>
        <v>5.4160656136397076</v>
      </c>
      <c r="G13" s="140">
        <f t="shared" si="0"/>
        <v>14.667071787002211</v>
      </c>
      <c r="H13" s="140">
        <f t="shared" si="1"/>
        <v>7.3335358953004546</v>
      </c>
      <c r="I13" s="140">
        <f t="shared" si="1"/>
        <v>29.334143566807025</v>
      </c>
      <c r="J13" s="216">
        <f>IF(EINGABEN!C13="","",EINGABEN!C13)</f>
        <v>15</v>
      </c>
      <c r="K13" s="216">
        <f t="shared" si="4"/>
        <v>225</v>
      </c>
      <c r="L13" s="216">
        <f t="shared" si="5"/>
        <v>224.99217270909057</v>
      </c>
      <c r="M13" s="143">
        <f t="shared" si="6"/>
        <v>7.8272909094323495E-3</v>
      </c>
      <c r="N13" s="216"/>
      <c r="O13" s="138"/>
      <c r="P13" s="138"/>
      <c r="Q13" s="138"/>
      <c r="R13" s="138"/>
      <c r="S13" s="138"/>
      <c r="T13" s="138"/>
    </row>
    <row r="14" spans="1:20" x14ac:dyDescent="0.3">
      <c r="A14" s="140">
        <f>EINGABEN!B14</f>
        <v>1.5</v>
      </c>
      <c r="B14" s="263">
        <f>EINGABEN!E14</f>
        <v>2.25</v>
      </c>
      <c r="C14" s="140"/>
      <c r="D14" s="140">
        <f t="shared" si="2"/>
        <v>0.40546511477483099</v>
      </c>
      <c r="E14" s="140">
        <f t="shared" si="3"/>
        <v>0.81093021666077325</v>
      </c>
      <c r="F14" s="136">
        <f>LN(C52*A14^C54)</f>
        <v>0.81092075608763958</v>
      </c>
      <c r="G14" s="140">
        <f t="shared" si="0"/>
        <v>0.32880391337273901</v>
      </c>
      <c r="H14" s="140">
        <f t="shared" si="1"/>
        <v>0.16440195929936688</v>
      </c>
      <c r="I14" s="140">
        <f t="shared" si="1"/>
        <v>0.65760781629348863</v>
      </c>
      <c r="J14" s="216">
        <f>IF(EINGABEN!C14="","",EINGABEN!C14)</f>
        <v>1.5</v>
      </c>
      <c r="K14" s="232">
        <f t="shared" si="4"/>
        <v>2.25</v>
      </c>
      <c r="L14" s="216">
        <f t="shared" si="5"/>
        <v>2.2499787148111299</v>
      </c>
      <c r="M14" s="143">
        <f t="shared" si="6"/>
        <v>2.1285188870123761E-5</v>
      </c>
      <c r="N14" s="216"/>
      <c r="O14" s="138"/>
      <c r="P14" s="138"/>
      <c r="Q14" s="138"/>
      <c r="R14" s="138"/>
      <c r="S14" s="138"/>
      <c r="T14" s="138"/>
    </row>
    <row r="15" spans="1:20" ht="15" thickBot="1" x14ac:dyDescent="0.35">
      <c r="A15" s="144">
        <f>EINGABEN!B15</f>
        <v>14</v>
      </c>
      <c r="B15" s="188">
        <f>EINGABEN!E15</f>
        <v>196</v>
      </c>
      <c r="C15" s="144"/>
      <c r="D15" s="144">
        <f t="shared" si="2"/>
        <v>2.6390573303295444</v>
      </c>
      <c r="E15" s="144">
        <f t="shared" si="3"/>
        <v>5.2781146592356194</v>
      </c>
      <c r="F15" s="234">
        <f>LN(C52*A15^C54)</f>
        <v>5.2780806295873912</v>
      </c>
      <c r="G15" s="140">
        <f t="shared" si="0"/>
        <v>13.929247181775587</v>
      </c>
      <c r="H15" s="140">
        <f t="shared" si="1"/>
        <v>6.9646235927661015</v>
      </c>
      <c r="I15" s="140">
        <f t="shared" si="1"/>
        <v>27.858494356037937</v>
      </c>
      <c r="J15" s="216">
        <f>IF(EINGABEN!C15="","",EINGABEN!C15)</f>
        <v>14</v>
      </c>
      <c r="K15" s="216">
        <f t="shared" si="4"/>
        <v>196</v>
      </c>
      <c r="L15" s="216">
        <f t="shared" si="5"/>
        <v>195.99333030343163</v>
      </c>
      <c r="M15" s="143">
        <f t="shared" si="6"/>
        <v>6.6696965683661347E-3</v>
      </c>
      <c r="N15" s="216"/>
      <c r="O15" s="138"/>
      <c r="P15" s="138"/>
      <c r="Q15" s="138"/>
      <c r="R15" s="138"/>
      <c r="S15" s="138"/>
      <c r="T15" s="138"/>
    </row>
    <row r="16" spans="1:20" ht="15" thickTop="1" x14ac:dyDescent="0.3">
      <c r="A16" s="146">
        <f>EINGABEN!B16</f>
        <v>1</v>
      </c>
      <c r="B16" s="190">
        <f>EINGABEN!E16</f>
        <v>1</v>
      </c>
      <c r="C16" s="147"/>
      <c r="D16" s="147">
        <f t="shared" si="2"/>
        <v>9.9999998892252911E-9</v>
      </c>
      <c r="E16" s="147">
        <f t="shared" si="3"/>
        <v>1.0000000822403709E-9</v>
      </c>
      <c r="F16" s="235">
        <f>LN(C52*A16^C54)</f>
        <v>-5.0000125000744233E-6</v>
      </c>
      <c r="G16" s="140">
        <f t="shared" si="0"/>
        <v>1.000000071162899E-17</v>
      </c>
      <c r="H16" s="140">
        <f t="shared" si="1"/>
        <v>9.9999997784505839E-17</v>
      </c>
      <c r="I16" s="140">
        <f t="shared" si="1"/>
        <v>1.0000001644807486E-18</v>
      </c>
      <c r="J16" s="216" t="str">
        <f>IF(EINGABEN!C16="","",EINGABEN!C16)</f>
        <v/>
      </c>
      <c r="K16" s="216" t="str">
        <f t="shared" si="4"/>
        <v/>
      </c>
      <c r="L16" s="216" t="str">
        <f t="shared" si="5"/>
        <v/>
      </c>
      <c r="M16" s="143" t="str">
        <f t="shared" si="6"/>
        <v/>
      </c>
      <c r="N16" s="216"/>
      <c r="O16" s="138"/>
      <c r="P16" s="138"/>
    </row>
    <row r="17" spans="1:16" x14ac:dyDescent="0.3">
      <c r="A17" s="149">
        <f>EINGABEN!B17</f>
        <v>1</v>
      </c>
      <c r="B17" s="169">
        <f>EINGABEN!E17</f>
        <v>1</v>
      </c>
      <c r="C17" s="105"/>
      <c r="D17" s="105">
        <f t="shared" si="2"/>
        <v>9.9999998892252911E-9</v>
      </c>
      <c r="E17" s="105">
        <f t="shared" si="3"/>
        <v>1.0000000822403709E-9</v>
      </c>
      <c r="F17" s="236">
        <f>LN(C52*A17^C54)</f>
        <v>-5.0000125000744233E-6</v>
      </c>
      <c r="G17" s="140">
        <f t="shared" si="0"/>
        <v>1.000000071162899E-17</v>
      </c>
      <c r="H17" s="140">
        <f t="shared" si="1"/>
        <v>9.9999997784505839E-17</v>
      </c>
      <c r="I17" s="140">
        <f t="shared" si="1"/>
        <v>1.0000001644807486E-18</v>
      </c>
      <c r="J17" s="216" t="str">
        <f>IF(EINGABEN!C17="","",EINGABEN!C17)</f>
        <v/>
      </c>
      <c r="K17" s="216" t="str">
        <f t="shared" si="4"/>
        <v/>
      </c>
      <c r="L17" s="216" t="str">
        <f t="shared" si="5"/>
        <v/>
      </c>
      <c r="M17" s="143" t="str">
        <f t="shared" si="6"/>
        <v/>
      </c>
      <c r="N17" s="216"/>
      <c r="O17" s="138"/>
      <c r="P17" s="138"/>
    </row>
    <row r="18" spans="1:16" x14ac:dyDescent="0.3">
      <c r="A18" s="149">
        <f>EINGABEN!B18</f>
        <v>1</v>
      </c>
      <c r="B18" s="169">
        <f>EINGABEN!E18</f>
        <v>1</v>
      </c>
      <c r="C18" s="105"/>
      <c r="D18" s="105">
        <f t="shared" si="2"/>
        <v>9.9999998892252911E-9</v>
      </c>
      <c r="E18" s="105">
        <f t="shared" si="3"/>
        <v>1.0000000822403709E-9</v>
      </c>
      <c r="F18" s="236">
        <f>LN(C52*A18^C54)</f>
        <v>-5.0000125000744233E-6</v>
      </c>
      <c r="G18" s="140">
        <f t="shared" si="0"/>
        <v>1.000000071162899E-17</v>
      </c>
      <c r="H18" s="140">
        <f t="shared" si="1"/>
        <v>9.9999997784505839E-17</v>
      </c>
      <c r="I18" s="140">
        <f t="shared" si="1"/>
        <v>1.0000001644807486E-18</v>
      </c>
      <c r="J18" s="216" t="str">
        <f>IF(EINGABEN!C18="","",EINGABEN!C18)</f>
        <v/>
      </c>
      <c r="K18" s="216" t="str">
        <f t="shared" si="4"/>
        <v/>
      </c>
      <c r="L18" s="216" t="str">
        <f t="shared" si="5"/>
        <v/>
      </c>
      <c r="M18" s="143" t="str">
        <f t="shared" si="6"/>
        <v/>
      </c>
      <c r="N18" s="216"/>
      <c r="O18" s="138"/>
      <c r="P18" s="138"/>
    </row>
    <row r="19" spans="1:16" x14ac:dyDescent="0.3">
      <c r="A19" s="149">
        <f>EINGABEN!B19</f>
        <v>1</v>
      </c>
      <c r="B19" s="169">
        <f>EINGABEN!E19</f>
        <v>1</v>
      </c>
      <c r="C19" s="105"/>
      <c r="D19" s="105">
        <f t="shared" si="2"/>
        <v>9.9999998892252911E-9</v>
      </c>
      <c r="E19" s="105">
        <f t="shared" si="3"/>
        <v>1.0000000822403709E-9</v>
      </c>
      <c r="F19" s="236">
        <f>LN(C52*A19^C54)</f>
        <v>-5.0000125000744233E-6</v>
      </c>
      <c r="G19" s="140">
        <f t="shared" si="0"/>
        <v>1.000000071162899E-17</v>
      </c>
      <c r="H19" s="140">
        <f t="shared" si="1"/>
        <v>9.9999997784505839E-17</v>
      </c>
      <c r="I19" s="140">
        <f t="shared" si="1"/>
        <v>1.0000001644807486E-18</v>
      </c>
      <c r="J19" s="216" t="str">
        <f>IF(EINGABEN!C19="","",EINGABEN!C19)</f>
        <v/>
      </c>
      <c r="K19" s="216" t="str">
        <f t="shared" si="4"/>
        <v/>
      </c>
      <c r="L19" s="216" t="str">
        <f t="shared" si="5"/>
        <v/>
      </c>
      <c r="M19" s="143" t="str">
        <f t="shared" si="6"/>
        <v/>
      </c>
      <c r="N19" s="216"/>
      <c r="O19" s="138"/>
      <c r="P19" s="138"/>
    </row>
    <row r="20" spans="1:16" x14ac:dyDescent="0.3">
      <c r="A20" s="149">
        <f>EINGABEN!B20</f>
        <v>1</v>
      </c>
      <c r="B20" s="169">
        <f>EINGABEN!E20</f>
        <v>1</v>
      </c>
      <c r="C20" s="105"/>
      <c r="D20" s="105">
        <f t="shared" si="2"/>
        <v>9.9999998892252911E-9</v>
      </c>
      <c r="E20" s="105">
        <f t="shared" si="3"/>
        <v>1.0000000822403709E-9</v>
      </c>
      <c r="F20" s="236">
        <f>LN(C52*A20^C54)</f>
        <v>-5.0000125000744233E-6</v>
      </c>
      <c r="G20" s="140">
        <f t="shared" si="0"/>
        <v>1.000000071162899E-17</v>
      </c>
      <c r="H20" s="140">
        <f t="shared" si="1"/>
        <v>9.9999997784505839E-17</v>
      </c>
      <c r="I20" s="140">
        <f t="shared" si="1"/>
        <v>1.0000001644807486E-18</v>
      </c>
      <c r="J20" s="216" t="str">
        <f>IF(EINGABEN!C20="","",EINGABEN!C20)</f>
        <v/>
      </c>
      <c r="K20" s="216" t="str">
        <f t="shared" si="4"/>
        <v/>
      </c>
      <c r="L20" s="216" t="str">
        <f t="shared" si="5"/>
        <v/>
      </c>
      <c r="M20" s="143" t="str">
        <f t="shared" si="6"/>
        <v/>
      </c>
      <c r="N20" s="216"/>
      <c r="O20" s="138"/>
      <c r="P20" s="138"/>
    </row>
    <row r="21" spans="1:16" x14ac:dyDescent="0.3">
      <c r="A21" s="149">
        <f>EINGABEN!B21</f>
        <v>1</v>
      </c>
      <c r="B21" s="169">
        <f>EINGABEN!E21</f>
        <v>1</v>
      </c>
      <c r="C21" s="105"/>
      <c r="D21" s="105">
        <f t="shared" si="2"/>
        <v>9.9999998892252911E-9</v>
      </c>
      <c r="E21" s="105">
        <f t="shared" si="3"/>
        <v>1.0000000822403709E-9</v>
      </c>
      <c r="F21" s="236">
        <f>LN(C52*A21^C54)</f>
        <v>-5.0000125000744233E-6</v>
      </c>
      <c r="G21" s="140">
        <f t="shared" si="0"/>
        <v>1.000000071162899E-17</v>
      </c>
      <c r="H21" s="140">
        <f t="shared" si="1"/>
        <v>9.9999997784505839E-17</v>
      </c>
      <c r="I21" s="140">
        <f t="shared" si="1"/>
        <v>1.0000001644807486E-18</v>
      </c>
      <c r="J21" s="216" t="str">
        <f>IF(EINGABEN!C21="","",EINGABEN!C21)</f>
        <v/>
      </c>
      <c r="K21" s="216" t="str">
        <f t="shared" si="4"/>
        <v/>
      </c>
      <c r="L21" s="216" t="str">
        <f t="shared" si="5"/>
        <v/>
      </c>
      <c r="M21" s="143" t="str">
        <f t="shared" si="6"/>
        <v/>
      </c>
      <c r="N21" s="216"/>
      <c r="O21" s="138"/>
      <c r="P21" s="138"/>
    </row>
    <row r="22" spans="1:16" x14ac:dyDescent="0.3">
      <c r="A22" s="149">
        <f>EINGABEN!B22</f>
        <v>1</v>
      </c>
      <c r="B22" s="169">
        <f>EINGABEN!E22</f>
        <v>1</v>
      </c>
      <c r="C22" s="105"/>
      <c r="D22" s="105">
        <f t="shared" si="2"/>
        <v>9.9999998892252911E-9</v>
      </c>
      <c r="E22" s="105">
        <f t="shared" si="3"/>
        <v>1.0000000822403709E-9</v>
      </c>
      <c r="F22" s="236">
        <f>LN(C52*A22^C54)</f>
        <v>-5.0000125000744233E-6</v>
      </c>
      <c r="G22" s="140">
        <f t="shared" si="0"/>
        <v>1.000000071162899E-17</v>
      </c>
      <c r="H22" s="140">
        <f t="shared" si="1"/>
        <v>9.9999997784505839E-17</v>
      </c>
      <c r="I22" s="140">
        <f t="shared" si="1"/>
        <v>1.0000001644807486E-18</v>
      </c>
      <c r="J22" s="216" t="str">
        <f>IF(EINGABEN!C22="","",EINGABEN!C22)</f>
        <v/>
      </c>
      <c r="K22" s="216" t="str">
        <f t="shared" si="4"/>
        <v/>
      </c>
      <c r="L22" s="216" t="str">
        <f t="shared" si="5"/>
        <v/>
      </c>
      <c r="M22" s="143" t="str">
        <f t="shared" si="6"/>
        <v/>
      </c>
      <c r="N22" s="216"/>
      <c r="O22" s="138"/>
      <c r="P22" s="138"/>
    </row>
    <row r="23" spans="1:16" x14ac:dyDescent="0.3">
      <c r="A23" s="149">
        <f>EINGABEN!B23</f>
        <v>1</v>
      </c>
      <c r="B23" s="169">
        <f>EINGABEN!E23</f>
        <v>1</v>
      </c>
      <c r="C23" s="105"/>
      <c r="D23" s="105">
        <f t="shared" si="2"/>
        <v>9.9999998892252911E-9</v>
      </c>
      <c r="E23" s="105">
        <f t="shared" si="3"/>
        <v>1.0000000822403709E-9</v>
      </c>
      <c r="F23" s="236">
        <f>LN(C52*A23^C54)</f>
        <v>-5.0000125000744233E-6</v>
      </c>
      <c r="G23" s="140">
        <f t="shared" si="0"/>
        <v>1.000000071162899E-17</v>
      </c>
      <c r="H23" s="140">
        <f t="shared" si="1"/>
        <v>9.9999997784505839E-17</v>
      </c>
      <c r="I23" s="140">
        <f t="shared" si="1"/>
        <v>1.0000001644807486E-18</v>
      </c>
      <c r="J23" s="216" t="str">
        <f>IF(EINGABEN!C23="","",EINGABEN!C23)</f>
        <v/>
      </c>
      <c r="K23" s="216" t="str">
        <f t="shared" si="4"/>
        <v/>
      </c>
      <c r="L23" s="216" t="str">
        <f t="shared" si="5"/>
        <v/>
      </c>
      <c r="M23" s="143" t="str">
        <f t="shared" si="6"/>
        <v/>
      </c>
      <c r="N23" s="216"/>
      <c r="O23" s="138"/>
      <c r="P23" s="138"/>
    </row>
    <row r="24" spans="1:16" x14ac:dyDescent="0.3">
      <c r="A24" s="149">
        <f>EINGABEN!B24</f>
        <v>1</v>
      </c>
      <c r="B24" s="169">
        <f>EINGABEN!E24</f>
        <v>1</v>
      </c>
      <c r="C24" s="105"/>
      <c r="D24" s="105">
        <f t="shared" si="2"/>
        <v>9.9999998892252911E-9</v>
      </c>
      <c r="E24" s="105">
        <f t="shared" si="3"/>
        <v>1.0000000822403709E-9</v>
      </c>
      <c r="F24" s="236">
        <f>LN(C52*A24^C54)</f>
        <v>-5.0000125000744233E-6</v>
      </c>
      <c r="G24" s="140">
        <f t="shared" si="0"/>
        <v>1.000000071162899E-17</v>
      </c>
      <c r="H24" s="140">
        <f t="shared" si="1"/>
        <v>9.9999997784505839E-17</v>
      </c>
      <c r="I24" s="140">
        <f t="shared" si="1"/>
        <v>1.0000001644807486E-18</v>
      </c>
      <c r="J24" s="216" t="str">
        <f>IF(EINGABEN!C24="","",EINGABEN!C24)</f>
        <v/>
      </c>
      <c r="K24" s="216" t="str">
        <f t="shared" si="4"/>
        <v/>
      </c>
      <c r="L24" s="216" t="str">
        <f t="shared" si="5"/>
        <v/>
      </c>
      <c r="M24" s="143" t="str">
        <f t="shared" si="6"/>
        <v/>
      </c>
      <c r="N24" s="216"/>
      <c r="O24" s="138"/>
      <c r="P24" s="138"/>
    </row>
    <row r="25" spans="1:16" x14ac:dyDescent="0.3">
      <c r="A25" s="149">
        <f>EINGABEN!B25</f>
        <v>1</v>
      </c>
      <c r="B25" s="169">
        <f>EINGABEN!E25</f>
        <v>1</v>
      </c>
      <c r="C25" s="105"/>
      <c r="D25" s="105">
        <f t="shared" si="2"/>
        <v>9.9999998892252911E-9</v>
      </c>
      <c r="E25" s="105">
        <f t="shared" si="3"/>
        <v>1.0000000822403709E-9</v>
      </c>
      <c r="F25" s="236">
        <f>LN(C52*A25^C54)</f>
        <v>-5.0000125000744233E-6</v>
      </c>
      <c r="G25" s="140">
        <f t="shared" si="0"/>
        <v>1.000000071162899E-17</v>
      </c>
      <c r="H25" s="140">
        <f t="shared" si="1"/>
        <v>9.9999997784505839E-17</v>
      </c>
      <c r="I25" s="140">
        <f t="shared" si="1"/>
        <v>1.0000001644807486E-18</v>
      </c>
      <c r="J25" s="216" t="str">
        <f>IF(EINGABEN!C25="","",EINGABEN!C25)</f>
        <v/>
      </c>
      <c r="K25" s="216" t="str">
        <f t="shared" si="4"/>
        <v/>
      </c>
      <c r="L25" s="216" t="str">
        <f t="shared" si="5"/>
        <v/>
      </c>
      <c r="M25" s="143" t="str">
        <f t="shared" si="6"/>
        <v/>
      </c>
      <c r="N25" s="216"/>
      <c r="O25" s="138"/>
      <c r="P25" s="138"/>
    </row>
    <row r="26" spans="1:16" x14ac:dyDescent="0.3">
      <c r="A26" s="149">
        <f>EINGABEN!B26</f>
        <v>1</v>
      </c>
      <c r="B26" s="169">
        <f>EINGABEN!E26</f>
        <v>1</v>
      </c>
      <c r="C26" s="105"/>
      <c r="D26" s="105">
        <f t="shared" si="2"/>
        <v>9.9999998892252911E-9</v>
      </c>
      <c r="E26" s="105">
        <f t="shared" si="3"/>
        <v>1.0000000822403709E-9</v>
      </c>
      <c r="F26" s="236">
        <f>LN(C52*A26^C54)</f>
        <v>-5.0000125000744233E-6</v>
      </c>
      <c r="G26" s="140">
        <f t="shared" si="0"/>
        <v>1.000000071162899E-17</v>
      </c>
      <c r="H26" s="140">
        <f t="shared" si="1"/>
        <v>9.9999997784505839E-17</v>
      </c>
      <c r="I26" s="140">
        <f t="shared" si="1"/>
        <v>1.0000001644807486E-18</v>
      </c>
      <c r="J26" s="216" t="str">
        <f>IF(EINGABEN!C26="","",EINGABEN!C26)</f>
        <v/>
      </c>
      <c r="K26" s="216" t="str">
        <f t="shared" si="4"/>
        <v/>
      </c>
      <c r="L26" s="216" t="str">
        <f t="shared" si="5"/>
        <v/>
      </c>
      <c r="M26" s="143" t="str">
        <f t="shared" si="6"/>
        <v/>
      </c>
      <c r="N26" s="216"/>
      <c r="O26" s="138"/>
      <c r="P26" s="138"/>
    </row>
    <row r="27" spans="1:16" x14ac:dyDescent="0.3">
      <c r="A27" s="149">
        <f>EINGABEN!B27</f>
        <v>1</v>
      </c>
      <c r="B27" s="169">
        <f>EINGABEN!E27</f>
        <v>1</v>
      </c>
      <c r="C27" s="105"/>
      <c r="D27" s="105">
        <f t="shared" si="2"/>
        <v>9.9999998892252911E-9</v>
      </c>
      <c r="E27" s="105">
        <f t="shared" si="3"/>
        <v>1.0000000822403709E-9</v>
      </c>
      <c r="F27" s="236">
        <f>LN(C52*A27^C54)</f>
        <v>-5.0000125000744233E-6</v>
      </c>
      <c r="G27" s="140">
        <f t="shared" si="0"/>
        <v>1.000000071162899E-17</v>
      </c>
      <c r="H27" s="140">
        <f t="shared" si="1"/>
        <v>9.9999997784505839E-17</v>
      </c>
      <c r="I27" s="140">
        <f t="shared" si="1"/>
        <v>1.0000001644807486E-18</v>
      </c>
      <c r="J27" s="216" t="str">
        <f>IF(EINGABEN!C27="","",EINGABEN!C27)</f>
        <v/>
      </c>
      <c r="K27" s="216" t="str">
        <f t="shared" si="4"/>
        <v/>
      </c>
      <c r="L27" s="216" t="str">
        <f t="shared" si="5"/>
        <v/>
      </c>
      <c r="M27" s="143" t="str">
        <f t="shared" si="6"/>
        <v/>
      </c>
      <c r="N27" s="216"/>
      <c r="O27" s="138"/>
      <c r="P27" s="138"/>
    </row>
    <row r="28" spans="1:16" x14ac:dyDescent="0.3">
      <c r="A28" s="149">
        <f>EINGABEN!B28</f>
        <v>1</v>
      </c>
      <c r="B28" s="169">
        <f>EINGABEN!E28</f>
        <v>1</v>
      </c>
      <c r="C28" s="105"/>
      <c r="D28" s="105">
        <f t="shared" si="2"/>
        <v>9.9999998892252911E-9</v>
      </c>
      <c r="E28" s="105">
        <f t="shared" si="3"/>
        <v>1.0000000822403709E-9</v>
      </c>
      <c r="F28" s="236">
        <f>LN(C52*A28^C54)</f>
        <v>-5.0000125000744233E-6</v>
      </c>
      <c r="G28" s="140">
        <f t="shared" si="0"/>
        <v>1.000000071162899E-17</v>
      </c>
      <c r="H28" s="140">
        <f t="shared" si="1"/>
        <v>9.9999997784505839E-17</v>
      </c>
      <c r="I28" s="140">
        <f t="shared" si="1"/>
        <v>1.0000001644807486E-18</v>
      </c>
      <c r="J28" s="138" t="str">
        <f>IF(EINGABEN!C28="","",EINGABEN!C28)</f>
        <v/>
      </c>
      <c r="K28" s="138" t="str">
        <f t="shared" si="4"/>
        <v/>
      </c>
      <c r="L28" s="138" t="str">
        <f t="shared" si="5"/>
        <v/>
      </c>
      <c r="M28" s="218" t="str">
        <f t="shared" si="6"/>
        <v/>
      </c>
      <c r="N28" s="138"/>
      <c r="O28" s="138"/>
      <c r="P28" s="138"/>
    </row>
    <row r="29" spans="1:16" x14ac:dyDescent="0.3">
      <c r="A29" s="149">
        <f>EINGABEN!B29</f>
        <v>1</v>
      </c>
      <c r="B29" s="169">
        <f>EINGABEN!E29</f>
        <v>1</v>
      </c>
      <c r="C29" s="105"/>
      <c r="D29" s="105">
        <f t="shared" si="2"/>
        <v>9.9999998892252911E-9</v>
      </c>
      <c r="E29" s="105">
        <f t="shared" si="3"/>
        <v>1.0000000822403709E-9</v>
      </c>
      <c r="F29" s="236">
        <f>LN(C52*A29^C54)</f>
        <v>-5.0000125000744233E-6</v>
      </c>
      <c r="G29" s="140">
        <f t="shared" si="0"/>
        <v>1.000000071162899E-17</v>
      </c>
      <c r="H29" s="140">
        <f t="shared" si="1"/>
        <v>9.9999997784505839E-17</v>
      </c>
      <c r="I29" s="140">
        <f t="shared" si="1"/>
        <v>1.0000001644807486E-18</v>
      </c>
      <c r="J29" s="138" t="str">
        <f>IF(EINGABEN!C29="","",EINGABEN!C29)</f>
        <v/>
      </c>
      <c r="K29" s="138" t="str">
        <f t="shared" si="4"/>
        <v/>
      </c>
      <c r="L29" s="138" t="str">
        <f t="shared" si="5"/>
        <v/>
      </c>
      <c r="M29" s="218" t="str">
        <f t="shared" si="6"/>
        <v/>
      </c>
      <c r="N29" s="138"/>
      <c r="O29" s="138"/>
      <c r="P29" s="138"/>
    </row>
    <row r="30" spans="1:16" x14ac:dyDescent="0.3">
      <c r="A30" s="149">
        <f>EINGABEN!B30</f>
        <v>1</v>
      </c>
      <c r="B30" s="169">
        <f>EINGABEN!E30</f>
        <v>1</v>
      </c>
      <c r="C30" s="105"/>
      <c r="D30" s="105">
        <f t="shared" si="2"/>
        <v>9.9999998892252911E-9</v>
      </c>
      <c r="E30" s="105">
        <f t="shared" si="3"/>
        <v>1.0000000822403709E-9</v>
      </c>
      <c r="F30" s="236">
        <f>LN(C52*A30^C54)</f>
        <v>-5.0000125000744233E-6</v>
      </c>
      <c r="G30" s="140">
        <f t="shared" si="0"/>
        <v>1.000000071162899E-17</v>
      </c>
      <c r="H30" s="140">
        <f t="shared" si="1"/>
        <v>9.9999997784505839E-17</v>
      </c>
      <c r="I30" s="140">
        <f t="shared" si="1"/>
        <v>1.0000001644807486E-18</v>
      </c>
      <c r="J30" s="138" t="str">
        <f>IF(EINGABEN!C30="","",EINGABEN!C30)</f>
        <v/>
      </c>
      <c r="K30" s="138" t="str">
        <f t="shared" si="4"/>
        <v/>
      </c>
      <c r="L30" s="138" t="str">
        <f t="shared" si="5"/>
        <v/>
      </c>
      <c r="M30" s="218" t="str">
        <f t="shared" si="6"/>
        <v/>
      </c>
      <c r="N30" s="138"/>
      <c r="O30" s="138"/>
      <c r="P30" s="138"/>
    </row>
    <row r="31" spans="1:16" x14ac:dyDescent="0.3">
      <c r="A31" s="149">
        <f>EINGABEN!B31</f>
        <v>1</v>
      </c>
      <c r="B31" s="169">
        <f>EINGABEN!E31</f>
        <v>1</v>
      </c>
      <c r="C31" s="105"/>
      <c r="D31" s="105">
        <f t="shared" si="2"/>
        <v>9.9999998892252911E-9</v>
      </c>
      <c r="E31" s="105">
        <f t="shared" si="3"/>
        <v>1.0000000822403709E-9</v>
      </c>
      <c r="F31" s="236">
        <f>LN(C52*A31^C54)</f>
        <v>-5.0000125000744233E-6</v>
      </c>
      <c r="G31" s="140">
        <f t="shared" si="0"/>
        <v>1.000000071162899E-17</v>
      </c>
      <c r="H31" s="140">
        <f t="shared" si="1"/>
        <v>9.9999997784505839E-17</v>
      </c>
      <c r="I31" s="140">
        <f t="shared" si="1"/>
        <v>1.0000001644807486E-18</v>
      </c>
      <c r="J31" s="138" t="str">
        <f>IF(EINGABEN!C31="","",EINGABEN!C31)</f>
        <v/>
      </c>
      <c r="K31" s="138" t="str">
        <f t="shared" si="4"/>
        <v/>
      </c>
      <c r="L31" s="138" t="str">
        <f t="shared" si="5"/>
        <v/>
      </c>
      <c r="M31" s="218" t="str">
        <f t="shared" si="6"/>
        <v/>
      </c>
      <c r="N31" s="138"/>
      <c r="O31" s="138"/>
      <c r="P31" s="138"/>
    </row>
    <row r="32" spans="1:16" x14ac:dyDescent="0.3">
      <c r="A32" s="149">
        <f>EINGABEN!B32</f>
        <v>1</v>
      </c>
      <c r="B32" s="169">
        <f>EINGABEN!E32</f>
        <v>1</v>
      </c>
      <c r="C32" s="105"/>
      <c r="D32" s="105">
        <f t="shared" si="2"/>
        <v>9.9999998892252911E-9</v>
      </c>
      <c r="E32" s="105">
        <f t="shared" si="3"/>
        <v>1.0000000822403709E-9</v>
      </c>
      <c r="F32" s="236">
        <f>LN(C52*A32^C54)</f>
        <v>-5.0000125000744233E-6</v>
      </c>
      <c r="G32" s="140">
        <f t="shared" si="0"/>
        <v>1.000000071162899E-17</v>
      </c>
      <c r="H32" s="140">
        <f t="shared" si="1"/>
        <v>9.9999997784505839E-17</v>
      </c>
      <c r="I32" s="140">
        <f t="shared" si="1"/>
        <v>1.0000001644807486E-18</v>
      </c>
      <c r="J32" s="138" t="str">
        <f>IF(EINGABEN!C32="","",EINGABEN!C32)</f>
        <v/>
      </c>
      <c r="K32" s="138" t="str">
        <f t="shared" si="4"/>
        <v/>
      </c>
      <c r="L32" s="138" t="str">
        <f t="shared" si="5"/>
        <v/>
      </c>
      <c r="M32" s="218" t="str">
        <f t="shared" si="6"/>
        <v/>
      </c>
      <c r="N32" s="138"/>
      <c r="O32" s="138"/>
      <c r="P32" s="138"/>
    </row>
    <row r="33" spans="1:16" x14ac:dyDescent="0.3">
      <c r="A33" s="149">
        <f>EINGABEN!B33</f>
        <v>1</v>
      </c>
      <c r="B33" s="169">
        <f>EINGABEN!E33</f>
        <v>1</v>
      </c>
      <c r="C33" s="105"/>
      <c r="D33" s="105">
        <f t="shared" si="2"/>
        <v>9.9999998892252911E-9</v>
      </c>
      <c r="E33" s="105">
        <f t="shared" si="3"/>
        <v>1.0000000822403709E-9</v>
      </c>
      <c r="F33" s="236">
        <f>LN(C52*A33^C54)</f>
        <v>-5.0000125000744233E-6</v>
      </c>
      <c r="G33" s="140">
        <f t="shared" si="0"/>
        <v>1.000000071162899E-17</v>
      </c>
      <c r="H33" s="140">
        <f t="shared" si="1"/>
        <v>9.9999997784505839E-17</v>
      </c>
      <c r="I33" s="140">
        <f t="shared" si="1"/>
        <v>1.0000001644807486E-18</v>
      </c>
      <c r="J33" s="138" t="str">
        <f>IF(EINGABEN!C33="","",EINGABEN!C33)</f>
        <v/>
      </c>
      <c r="K33" s="138" t="str">
        <f t="shared" si="4"/>
        <v/>
      </c>
      <c r="L33" s="138" t="str">
        <f t="shared" si="5"/>
        <v/>
      </c>
      <c r="M33" s="218" t="str">
        <f t="shared" si="6"/>
        <v/>
      </c>
      <c r="N33" s="138"/>
      <c r="O33" s="138"/>
      <c r="P33" s="138"/>
    </row>
    <row r="34" spans="1:16" x14ac:dyDescent="0.3">
      <c r="A34" s="149">
        <f>EINGABEN!B34</f>
        <v>1</v>
      </c>
      <c r="B34" s="169">
        <f>EINGABEN!E34</f>
        <v>1</v>
      </c>
      <c r="C34" s="105"/>
      <c r="D34" s="105">
        <f t="shared" si="2"/>
        <v>9.9999998892252911E-9</v>
      </c>
      <c r="E34" s="105">
        <f t="shared" si="3"/>
        <v>1.0000000822403709E-9</v>
      </c>
      <c r="F34" s="236">
        <f>LN(C52*A34^C54)</f>
        <v>-5.0000125000744233E-6</v>
      </c>
      <c r="G34" s="140">
        <f t="shared" si="0"/>
        <v>1.000000071162899E-17</v>
      </c>
      <c r="H34" s="140">
        <f t="shared" si="1"/>
        <v>9.9999997784505839E-17</v>
      </c>
      <c r="I34" s="140">
        <f t="shared" si="1"/>
        <v>1.0000001644807486E-18</v>
      </c>
      <c r="J34" s="138" t="str">
        <f>IF(EINGABEN!C34="","",EINGABEN!C34)</f>
        <v/>
      </c>
      <c r="K34" s="138" t="str">
        <f t="shared" si="4"/>
        <v/>
      </c>
      <c r="L34" s="138" t="str">
        <f t="shared" si="5"/>
        <v/>
      </c>
      <c r="M34" s="218" t="str">
        <f t="shared" si="6"/>
        <v/>
      </c>
      <c r="N34" s="138"/>
      <c r="O34" s="138"/>
      <c r="P34" s="138"/>
    </row>
    <row r="35" spans="1:16" x14ac:dyDescent="0.3">
      <c r="A35" s="149">
        <f>EINGABEN!B35</f>
        <v>1</v>
      </c>
      <c r="B35" s="169">
        <f>EINGABEN!E35</f>
        <v>1</v>
      </c>
      <c r="C35" s="105"/>
      <c r="D35" s="105">
        <f t="shared" si="2"/>
        <v>9.9999998892252911E-9</v>
      </c>
      <c r="E35" s="105">
        <f t="shared" si="3"/>
        <v>1.0000000822403709E-9</v>
      </c>
      <c r="F35" s="236">
        <f>LN(C52*A35^C54)</f>
        <v>-5.0000125000744233E-6</v>
      </c>
      <c r="G35" s="140">
        <f t="shared" si="0"/>
        <v>1.000000071162899E-17</v>
      </c>
      <c r="H35" s="140">
        <f t="shared" si="1"/>
        <v>9.9999997784505839E-17</v>
      </c>
      <c r="I35" s="140">
        <f t="shared" si="1"/>
        <v>1.0000001644807486E-18</v>
      </c>
      <c r="J35" s="138" t="str">
        <f>IF(EINGABEN!C35="","",EINGABEN!C35)</f>
        <v/>
      </c>
      <c r="K35" s="138" t="str">
        <f t="shared" si="4"/>
        <v/>
      </c>
      <c r="L35" s="138" t="str">
        <f t="shared" si="5"/>
        <v/>
      </c>
      <c r="M35" s="218" t="str">
        <f t="shared" si="6"/>
        <v/>
      </c>
      <c r="N35" s="138"/>
      <c r="O35" s="138"/>
      <c r="P35" s="138"/>
    </row>
    <row r="36" spans="1:16" x14ac:dyDescent="0.3">
      <c r="A36" s="149">
        <f>EINGABEN!B36</f>
        <v>1</v>
      </c>
      <c r="B36" s="169">
        <f>EINGABEN!E36</f>
        <v>1</v>
      </c>
      <c r="C36" s="105"/>
      <c r="D36" s="105">
        <f t="shared" si="2"/>
        <v>9.9999998892252911E-9</v>
      </c>
      <c r="E36" s="105">
        <f t="shared" si="3"/>
        <v>1.0000000822403709E-9</v>
      </c>
      <c r="F36" s="236">
        <f>LN(C52*A36^C54)</f>
        <v>-5.0000125000744233E-6</v>
      </c>
      <c r="G36" s="140">
        <f t="shared" si="0"/>
        <v>1.000000071162899E-17</v>
      </c>
      <c r="H36" s="140">
        <f t="shared" si="1"/>
        <v>9.9999997784505839E-17</v>
      </c>
      <c r="I36" s="140">
        <f t="shared" si="1"/>
        <v>1.0000001644807486E-18</v>
      </c>
      <c r="J36" s="138" t="str">
        <f>IF(EINGABEN!C36="","",EINGABEN!C36)</f>
        <v/>
      </c>
      <c r="K36" s="138" t="str">
        <f t="shared" si="4"/>
        <v/>
      </c>
      <c r="L36" s="138" t="str">
        <f t="shared" si="5"/>
        <v/>
      </c>
      <c r="M36" s="218" t="str">
        <f t="shared" si="6"/>
        <v/>
      </c>
      <c r="N36" s="138"/>
      <c r="O36" s="138"/>
      <c r="P36" s="138"/>
    </row>
    <row r="37" spans="1:16" x14ac:dyDescent="0.3">
      <c r="A37" s="149">
        <f>EINGABEN!B37</f>
        <v>1</v>
      </c>
      <c r="B37" s="169">
        <f>EINGABEN!E37</f>
        <v>1</v>
      </c>
      <c r="C37" s="105"/>
      <c r="D37" s="105">
        <f t="shared" si="2"/>
        <v>9.9999998892252911E-9</v>
      </c>
      <c r="E37" s="105">
        <f t="shared" si="3"/>
        <v>1.0000000822403709E-9</v>
      </c>
      <c r="F37" s="236">
        <f>LN(C52*A37^C54)</f>
        <v>-5.0000125000744233E-6</v>
      </c>
      <c r="G37" s="140">
        <f t="shared" si="0"/>
        <v>1.000000071162899E-17</v>
      </c>
      <c r="H37" s="140">
        <f t="shared" si="1"/>
        <v>9.9999997784505839E-17</v>
      </c>
      <c r="I37" s="140">
        <f t="shared" si="1"/>
        <v>1.0000001644807486E-18</v>
      </c>
      <c r="J37" s="138" t="str">
        <f>IF(EINGABEN!C37="","",EINGABEN!C37)</f>
        <v/>
      </c>
      <c r="K37" s="138" t="str">
        <f t="shared" si="4"/>
        <v/>
      </c>
      <c r="L37" s="138" t="str">
        <f t="shared" si="5"/>
        <v/>
      </c>
      <c r="M37" s="218" t="str">
        <f t="shared" si="6"/>
        <v/>
      </c>
      <c r="N37" s="138"/>
      <c r="O37" s="138"/>
      <c r="P37" s="138"/>
    </row>
    <row r="38" spans="1:16" x14ac:dyDescent="0.3">
      <c r="A38" s="149">
        <f>EINGABEN!B38</f>
        <v>1</v>
      </c>
      <c r="B38" s="169">
        <f>EINGABEN!E38</f>
        <v>1</v>
      </c>
      <c r="C38" s="105"/>
      <c r="D38" s="105">
        <f t="shared" si="2"/>
        <v>9.9999998892252911E-9</v>
      </c>
      <c r="E38" s="105">
        <f t="shared" si="3"/>
        <v>1.0000000822403709E-9</v>
      </c>
      <c r="F38" s="236">
        <f>LN(C52*A38^C54)</f>
        <v>-5.0000125000744233E-6</v>
      </c>
      <c r="G38" s="140">
        <f t="shared" si="0"/>
        <v>1.000000071162899E-17</v>
      </c>
      <c r="H38" s="140">
        <f t="shared" si="1"/>
        <v>9.9999997784505839E-17</v>
      </c>
      <c r="I38" s="140">
        <f t="shared" si="1"/>
        <v>1.0000001644807486E-18</v>
      </c>
      <c r="J38" s="138" t="str">
        <f>IF(EINGABEN!C38="","",EINGABEN!C38)</f>
        <v/>
      </c>
      <c r="K38" s="138" t="str">
        <f t="shared" si="4"/>
        <v/>
      </c>
      <c r="L38" s="138" t="str">
        <f t="shared" si="5"/>
        <v/>
      </c>
      <c r="M38" s="218" t="str">
        <f t="shared" si="6"/>
        <v/>
      </c>
      <c r="N38" s="138"/>
      <c r="O38" s="138"/>
      <c r="P38" s="138"/>
    </row>
    <row r="39" spans="1:16" x14ac:dyDescent="0.3">
      <c r="A39" s="149">
        <f>EINGABEN!B39</f>
        <v>1</v>
      </c>
      <c r="B39" s="169">
        <f>EINGABEN!E39</f>
        <v>1</v>
      </c>
      <c r="C39" s="105"/>
      <c r="D39" s="105">
        <f t="shared" si="2"/>
        <v>9.9999998892252911E-9</v>
      </c>
      <c r="E39" s="105">
        <f t="shared" si="3"/>
        <v>1.0000000822403709E-9</v>
      </c>
      <c r="F39" s="236">
        <f>LN(C52*A39^C54)</f>
        <v>-5.0000125000744233E-6</v>
      </c>
      <c r="G39" s="140">
        <f t="shared" si="0"/>
        <v>1.000000071162899E-17</v>
      </c>
      <c r="H39" s="140">
        <f t="shared" si="1"/>
        <v>9.9999997784505839E-17</v>
      </c>
      <c r="I39" s="140">
        <f t="shared" si="1"/>
        <v>1.0000001644807486E-18</v>
      </c>
      <c r="J39" s="138" t="str">
        <f>IF(EINGABEN!C39="","",EINGABEN!C39)</f>
        <v/>
      </c>
      <c r="K39" s="138" t="str">
        <f>IF(J39="","",B39)</f>
        <v/>
      </c>
      <c r="L39" s="138" t="str">
        <f t="shared" si="5"/>
        <v/>
      </c>
      <c r="M39" s="218" t="str">
        <f t="shared" si="6"/>
        <v/>
      </c>
      <c r="N39" s="138"/>
      <c r="O39" s="138"/>
      <c r="P39" s="138"/>
    </row>
    <row r="40" spans="1:16" x14ac:dyDescent="0.3">
      <c r="A40" s="149">
        <f>EINGABEN!B40</f>
        <v>1</v>
      </c>
      <c r="B40" s="169">
        <f>EINGABEN!E40</f>
        <v>1</v>
      </c>
      <c r="C40" s="105"/>
      <c r="D40" s="105">
        <f t="shared" si="2"/>
        <v>9.9999998892252911E-9</v>
      </c>
      <c r="E40" s="105">
        <f t="shared" si="3"/>
        <v>1.0000000822403709E-9</v>
      </c>
      <c r="F40" s="236">
        <f>LN(C52*A40^C54)</f>
        <v>-5.0000125000744233E-6</v>
      </c>
      <c r="G40" s="140">
        <f t="shared" si="0"/>
        <v>1.000000071162899E-17</v>
      </c>
      <c r="H40" s="140">
        <f t="shared" si="1"/>
        <v>9.9999997784505839E-17</v>
      </c>
      <c r="I40" s="140">
        <f t="shared" si="1"/>
        <v>1.0000001644807486E-18</v>
      </c>
      <c r="J40" s="138" t="str">
        <f>IF(EINGABEN!C40="","",EINGABEN!C40)</f>
        <v/>
      </c>
      <c r="K40" s="138" t="str">
        <f t="shared" si="4"/>
        <v/>
      </c>
      <c r="L40" s="138" t="str">
        <f t="shared" si="5"/>
        <v/>
      </c>
      <c r="M40" s="218" t="str">
        <f t="shared" si="6"/>
        <v/>
      </c>
      <c r="N40" s="138"/>
      <c r="O40" s="138"/>
      <c r="P40" s="138"/>
    </row>
    <row r="41" spans="1:16" x14ac:dyDescent="0.3">
      <c r="A41" s="149">
        <f>EINGABEN!B41</f>
        <v>1</v>
      </c>
      <c r="B41" s="169">
        <f>EINGABEN!E41</f>
        <v>1</v>
      </c>
      <c r="C41" s="105"/>
      <c r="D41" s="105">
        <f t="shared" si="2"/>
        <v>9.9999998892252911E-9</v>
      </c>
      <c r="E41" s="105">
        <f t="shared" si="3"/>
        <v>1.0000000822403709E-9</v>
      </c>
      <c r="F41" s="236">
        <f>LN(C52*A41^C54)</f>
        <v>-5.0000125000744233E-6</v>
      </c>
      <c r="G41" s="140">
        <f t="shared" si="0"/>
        <v>1.000000071162899E-17</v>
      </c>
      <c r="H41" s="140">
        <f t="shared" si="1"/>
        <v>9.9999997784505839E-17</v>
      </c>
      <c r="I41" s="140">
        <f t="shared" si="1"/>
        <v>1.0000001644807486E-18</v>
      </c>
      <c r="J41" s="138" t="str">
        <f>IF(EINGABEN!C41="","",EINGABEN!C41)</f>
        <v/>
      </c>
      <c r="K41" s="138" t="str">
        <f t="shared" si="4"/>
        <v/>
      </c>
      <c r="L41" s="138" t="str">
        <f t="shared" si="5"/>
        <v/>
      </c>
      <c r="M41" s="218" t="str">
        <f t="shared" si="6"/>
        <v/>
      </c>
      <c r="N41" s="138"/>
      <c r="O41" s="138"/>
      <c r="P41" s="138"/>
    </row>
    <row r="42" spans="1:16" x14ac:dyDescent="0.3">
      <c r="A42" s="149">
        <f>EINGABEN!B42</f>
        <v>1</v>
      </c>
      <c r="B42" s="169">
        <f>EINGABEN!E42</f>
        <v>1</v>
      </c>
      <c r="C42" s="105"/>
      <c r="D42" s="105">
        <f t="shared" si="2"/>
        <v>9.9999998892252911E-9</v>
      </c>
      <c r="E42" s="105">
        <f t="shared" si="3"/>
        <v>1.0000000822403709E-9</v>
      </c>
      <c r="F42" s="236">
        <f>LN(C52*A42^C54)</f>
        <v>-5.0000125000744233E-6</v>
      </c>
      <c r="G42" s="140">
        <f t="shared" si="0"/>
        <v>1.000000071162899E-17</v>
      </c>
      <c r="H42" s="140">
        <f t="shared" si="1"/>
        <v>9.9999997784505839E-17</v>
      </c>
      <c r="I42" s="140">
        <f t="shared" si="1"/>
        <v>1.0000001644807486E-18</v>
      </c>
      <c r="J42" s="138" t="str">
        <f>IF(EINGABEN!C42="","",EINGABEN!C42)</f>
        <v/>
      </c>
      <c r="K42" s="138" t="str">
        <f t="shared" si="4"/>
        <v/>
      </c>
      <c r="L42" s="138" t="str">
        <f t="shared" si="5"/>
        <v/>
      </c>
      <c r="M42" s="218" t="str">
        <f t="shared" si="6"/>
        <v/>
      </c>
      <c r="N42" s="138"/>
      <c r="O42" s="138"/>
      <c r="P42" s="138"/>
    </row>
    <row r="43" spans="1:16" x14ac:dyDescent="0.3">
      <c r="A43" s="149">
        <f>EINGABEN!B43</f>
        <v>1</v>
      </c>
      <c r="B43" s="169">
        <f>EINGABEN!E43</f>
        <v>1</v>
      </c>
      <c r="C43" s="105"/>
      <c r="D43" s="105">
        <f t="shared" si="2"/>
        <v>9.9999998892252911E-9</v>
      </c>
      <c r="E43" s="105">
        <f t="shared" si="3"/>
        <v>1.0000000822403709E-9</v>
      </c>
      <c r="F43" s="236">
        <f>LN(C52*A43^C54)</f>
        <v>-5.0000125000744233E-6</v>
      </c>
      <c r="G43" s="140">
        <f t="shared" si="0"/>
        <v>1.000000071162899E-17</v>
      </c>
      <c r="H43" s="140">
        <f t="shared" si="1"/>
        <v>9.9999997784505839E-17</v>
      </c>
      <c r="I43" s="140">
        <f t="shared" si="1"/>
        <v>1.0000001644807486E-18</v>
      </c>
      <c r="J43" s="138" t="str">
        <f>IF(EINGABEN!C43="","",EINGABEN!C43)</f>
        <v/>
      </c>
      <c r="K43" s="138" t="str">
        <f t="shared" si="4"/>
        <v/>
      </c>
      <c r="L43" s="138" t="str">
        <f t="shared" si="5"/>
        <v/>
      </c>
      <c r="M43" s="218" t="str">
        <f t="shared" si="6"/>
        <v/>
      </c>
      <c r="N43" s="138"/>
      <c r="O43" s="138"/>
      <c r="P43" s="138"/>
    </row>
    <row r="44" spans="1:16" x14ac:dyDescent="0.3">
      <c r="A44" s="149">
        <f>EINGABEN!B44</f>
        <v>1</v>
      </c>
      <c r="B44" s="169">
        <f>EINGABEN!E44</f>
        <v>1</v>
      </c>
      <c r="C44" s="105"/>
      <c r="D44" s="105">
        <f t="shared" si="2"/>
        <v>9.9999998892252911E-9</v>
      </c>
      <c r="E44" s="105">
        <f t="shared" si="3"/>
        <v>1.0000000822403709E-9</v>
      </c>
      <c r="F44" s="236">
        <f>LN(C52*A44^C54)</f>
        <v>-5.0000125000744233E-6</v>
      </c>
      <c r="G44" s="140">
        <f t="shared" si="0"/>
        <v>1.000000071162899E-17</v>
      </c>
      <c r="H44" s="140">
        <f t="shared" si="1"/>
        <v>9.9999997784505839E-17</v>
      </c>
      <c r="I44" s="140">
        <f t="shared" si="1"/>
        <v>1.0000001644807486E-18</v>
      </c>
      <c r="J44" s="138" t="str">
        <f>IF(EINGABEN!C44="","",EINGABEN!C44)</f>
        <v/>
      </c>
      <c r="K44" s="138" t="str">
        <f t="shared" si="4"/>
        <v/>
      </c>
      <c r="L44" s="138" t="str">
        <f t="shared" si="5"/>
        <v/>
      </c>
      <c r="M44" s="218" t="str">
        <f t="shared" si="6"/>
        <v/>
      </c>
      <c r="N44" s="138"/>
      <c r="O44" s="138"/>
      <c r="P44" s="138"/>
    </row>
    <row r="45" spans="1:16" ht="15" thickBot="1" x14ac:dyDescent="0.35">
      <c r="A45" s="149">
        <f>EINGABEN!B45</f>
        <v>1</v>
      </c>
      <c r="B45" s="169">
        <f>EINGABEN!E45</f>
        <v>1</v>
      </c>
      <c r="C45" s="105"/>
      <c r="D45" s="105">
        <f t="shared" si="2"/>
        <v>9.9999998892252911E-9</v>
      </c>
      <c r="E45" s="105">
        <f t="shared" si="3"/>
        <v>1.0000000822403709E-9</v>
      </c>
      <c r="F45" s="236">
        <f>LN(C52*A45^C54)</f>
        <v>-5.0000125000744233E-6</v>
      </c>
      <c r="G45" s="140">
        <f t="shared" si="0"/>
        <v>1.000000071162899E-17</v>
      </c>
      <c r="H45" s="140">
        <f t="shared" si="1"/>
        <v>9.9999997784505839E-17</v>
      </c>
      <c r="I45" s="140">
        <f t="shared" si="1"/>
        <v>1.0000001644807486E-18</v>
      </c>
      <c r="J45" s="138" t="str">
        <f>IF(EINGABEN!C45="","",EINGABEN!C45)</f>
        <v/>
      </c>
      <c r="K45" s="138" t="str">
        <f t="shared" si="4"/>
        <v/>
      </c>
      <c r="L45" s="138" t="str">
        <f t="shared" si="5"/>
        <v/>
      </c>
      <c r="M45" s="218" t="str">
        <f t="shared" si="6"/>
        <v/>
      </c>
      <c r="N45" s="138"/>
      <c r="O45" s="138"/>
      <c r="P45" s="138"/>
    </row>
    <row r="46" spans="1:16" ht="15" thickTop="1" x14ac:dyDescent="0.3">
      <c r="A46" s="237" t="s">
        <v>44</v>
      </c>
      <c r="B46" s="238"/>
      <c r="C46" s="238"/>
      <c r="D46" s="238"/>
      <c r="E46" s="238"/>
      <c r="F46" s="239"/>
      <c r="G46" s="216"/>
      <c r="H46" s="216"/>
      <c r="I46" s="216"/>
      <c r="J46" s="138"/>
      <c r="K46" s="155"/>
      <c r="L46" s="155" t="s">
        <v>114</v>
      </c>
      <c r="M46" s="219">
        <f>_xlfn.STDEV.S((M6:M45))</f>
        <v>2.8570030957487044E-3</v>
      </c>
      <c r="N46" s="138"/>
      <c r="O46" s="138"/>
      <c r="P46" s="138"/>
    </row>
    <row r="47" spans="1:16" x14ac:dyDescent="0.3">
      <c r="A47" s="240" t="s">
        <v>40</v>
      </c>
      <c r="B47" s="51" t="s">
        <v>45</v>
      </c>
      <c r="C47" s="51"/>
      <c r="D47" s="51"/>
      <c r="E47" s="51"/>
      <c r="F47" s="176"/>
      <c r="G47" s="138"/>
      <c r="H47" s="138"/>
      <c r="I47" s="138"/>
      <c r="J47" s="138"/>
      <c r="K47" s="155"/>
      <c r="L47" s="155"/>
      <c r="M47" s="155"/>
      <c r="N47" s="138"/>
      <c r="O47" s="138"/>
      <c r="P47" s="138"/>
    </row>
    <row r="48" spans="1:16" x14ac:dyDescent="0.3">
      <c r="A48" s="240" t="s">
        <v>41</v>
      </c>
      <c r="B48" s="51" t="s">
        <v>42</v>
      </c>
      <c r="C48" s="51"/>
      <c r="D48" s="51"/>
      <c r="E48" s="51"/>
      <c r="F48" s="176"/>
      <c r="G48" s="138"/>
      <c r="H48" s="138"/>
      <c r="I48" s="138"/>
      <c r="J48" s="138"/>
      <c r="K48" s="155" t="s">
        <v>115</v>
      </c>
      <c r="L48" s="219">
        <f>AVERAGE(L6:L45)</f>
        <v>82.272386067005201</v>
      </c>
      <c r="M48" s="155"/>
      <c r="N48" s="138"/>
      <c r="O48" s="138"/>
      <c r="P48" s="138"/>
    </row>
    <row r="49" spans="1:16" ht="15" thickBot="1" x14ac:dyDescent="0.35">
      <c r="A49" s="230" t="s">
        <v>39</v>
      </c>
      <c r="B49" s="241"/>
      <c r="C49" s="241"/>
      <c r="D49" s="241"/>
      <c r="E49" s="241"/>
      <c r="F49" s="195"/>
      <c r="G49" s="138"/>
      <c r="H49" s="138"/>
      <c r="I49" s="138"/>
      <c r="J49" s="138"/>
      <c r="K49" s="138"/>
      <c r="L49" s="138"/>
      <c r="M49" s="138"/>
      <c r="N49" s="138"/>
      <c r="O49" s="138"/>
      <c r="P49" s="138"/>
    </row>
    <row r="50" spans="1:16" ht="15" thickTop="1" x14ac:dyDescent="0.3">
      <c r="A50" s="237"/>
      <c r="B50" s="238"/>
      <c r="C50" s="238"/>
      <c r="D50" s="238"/>
      <c r="E50" s="238"/>
      <c r="F50" s="223"/>
      <c r="G50" s="138"/>
      <c r="H50" s="138"/>
      <c r="I50" s="138"/>
      <c r="J50" s="138"/>
      <c r="K50" s="138"/>
      <c r="L50" s="138"/>
      <c r="M50" s="138"/>
      <c r="N50" s="138"/>
      <c r="O50" s="138"/>
      <c r="P50" s="138"/>
    </row>
    <row r="51" spans="1:16" x14ac:dyDescent="0.3">
      <c r="A51" s="240"/>
      <c r="B51" s="51"/>
      <c r="C51" s="51"/>
      <c r="D51" s="51"/>
      <c r="E51" s="51"/>
      <c r="F51" s="176"/>
      <c r="G51" s="138"/>
      <c r="H51" s="138"/>
      <c r="I51" s="138"/>
      <c r="J51" s="138"/>
      <c r="K51" s="138"/>
      <c r="L51" s="138"/>
      <c r="M51" s="138"/>
      <c r="N51" s="138"/>
      <c r="O51" s="138"/>
      <c r="P51" s="138"/>
    </row>
    <row r="52" spans="1:16" x14ac:dyDescent="0.3">
      <c r="A52" s="224" t="s">
        <v>11</v>
      </c>
      <c r="B52" s="225"/>
      <c r="C52" s="163">
        <f>IF(MIN(EINGABEN!C6:'EINGABEN'!C45)&lt;1,"keine Lösung",IF(D59=0,0,ROUND((2.71828183^((E4-(C54*D4))/(C4))),6)))</f>
        <v>0.99999499999999997</v>
      </c>
      <c r="D52" s="51"/>
      <c r="E52" s="51"/>
      <c r="F52" s="176"/>
      <c r="G52" s="138"/>
      <c r="H52" s="138"/>
      <c r="I52" s="138"/>
      <c r="J52" s="138"/>
      <c r="K52" s="138"/>
      <c r="L52" s="138"/>
      <c r="M52" s="138"/>
      <c r="N52" s="138"/>
      <c r="O52" s="138"/>
      <c r="P52" s="138"/>
    </row>
    <row r="53" spans="1:16" x14ac:dyDescent="0.3">
      <c r="A53" s="226"/>
      <c r="B53" s="194"/>
      <c r="C53" s="194"/>
      <c r="D53" s="51"/>
      <c r="E53" s="51"/>
      <c r="F53" s="176"/>
      <c r="G53" s="138"/>
      <c r="H53" s="138"/>
      <c r="I53" s="138"/>
      <c r="J53" s="138"/>
      <c r="K53" s="138"/>
      <c r="L53" s="138"/>
      <c r="M53" s="138"/>
      <c r="N53" s="138"/>
      <c r="O53" s="138"/>
      <c r="P53" s="138"/>
    </row>
    <row r="54" spans="1:16" x14ac:dyDescent="0.3">
      <c r="A54" s="227" t="s">
        <v>12</v>
      </c>
      <c r="B54" s="194"/>
      <c r="C54" s="194">
        <f>IF(MIN(EINGABEN!C6:'EINGABEN'!C45)&lt;1,"keine Lösung",IF(D59=0,0,ROUND((C4*G4-D4*E4)/(C4*H4-(D4)^2),6)))</f>
        <v>1.999989</v>
      </c>
      <c r="D54" s="51"/>
      <c r="E54" s="51"/>
      <c r="F54" s="176"/>
      <c r="G54" s="138"/>
      <c r="H54" s="138"/>
      <c r="I54" s="138"/>
      <c r="J54" s="138"/>
      <c r="K54" s="138"/>
      <c r="L54" s="138"/>
      <c r="M54" s="138"/>
      <c r="N54" s="138"/>
      <c r="O54" s="138"/>
      <c r="P54" s="138"/>
    </row>
    <row r="55" spans="1:16" x14ac:dyDescent="0.3">
      <c r="A55" s="226"/>
      <c r="B55" s="194"/>
      <c r="C55" s="194"/>
      <c r="D55" s="51"/>
      <c r="E55" s="51"/>
      <c r="F55" s="176"/>
      <c r="G55" s="138"/>
      <c r="H55" s="138"/>
      <c r="I55" s="138"/>
      <c r="J55" s="138"/>
      <c r="K55" s="138"/>
      <c r="L55" s="138"/>
      <c r="M55" s="138"/>
      <c r="N55" s="138"/>
      <c r="O55" s="138"/>
      <c r="P55" s="138"/>
    </row>
    <row r="56" spans="1:16" x14ac:dyDescent="0.3">
      <c r="A56" s="227" t="s">
        <v>13</v>
      </c>
      <c r="B56" s="194"/>
      <c r="C56" s="194">
        <f>IF(MIN(EINGABEN!C6:'EINGABEN'!C45)&lt;1,"keine Lösung",IF(D59=0,0,IF(D58/D59&gt;1,1,ROUND(ABS(D58/D59),6))))</f>
        <v>1</v>
      </c>
      <c r="D56" s="51"/>
      <c r="E56" s="51"/>
      <c r="F56" s="176"/>
      <c r="G56" s="138"/>
      <c r="H56" s="138"/>
      <c r="I56" s="138"/>
      <c r="J56" s="138"/>
      <c r="K56" s="138"/>
      <c r="L56" s="138"/>
      <c r="M56" s="138"/>
      <c r="N56" s="138"/>
      <c r="O56" s="138"/>
      <c r="P56" s="138"/>
    </row>
    <row r="57" spans="1:16" ht="15" thickBot="1" x14ac:dyDescent="0.35">
      <c r="A57" s="240"/>
      <c r="B57" s="51"/>
      <c r="C57" s="51"/>
      <c r="D57" s="51"/>
      <c r="E57" s="51"/>
      <c r="F57" s="176"/>
      <c r="G57" s="138"/>
      <c r="H57" s="138"/>
      <c r="I57" s="138"/>
      <c r="J57" s="138"/>
      <c r="K57" s="138"/>
      <c r="L57" s="138"/>
      <c r="M57" s="138"/>
      <c r="N57" s="138"/>
      <c r="O57" s="138"/>
      <c r="P57" s="138"/>
    </row>
    <row r="58" spans="1:16" ht="15" thickTop="1" x14ac:dyDescent="0.3">
      <c r="A58" s="242" t="s">
        <v>14</v>
      </c>
      <c r="B58" s="243"/>
      <c r="C58" s="209" t="s">
        <v>19</v>
      </c>
      <c r="D58" s="210">
        <f>(C4*G4-(D4*E4))</f>
        <v>106.4043245865937</v>
      </c>
      <c r="E58" s="199" t="s">
        <v>70</v>
      </c>
      <c r="F58" s="223"/>
      <c r="G58" s="138"/>
      <c r="H58" s="138"/>
      <c r="I58" s="138"/>
      <c r="J58" s="138"/>
      <c r="K58" s="138"/>
      <c r="L58" s="138"/>
      <c r="M58" s="138"/>
      <c r="N58" s="138"/>
      <c r="O58" s="138"/>
      <c r="P58" s="138"/>
    </row>
    <row r="59" spans="1:16" x14ac:dyDescent="0.3">
      <c r="A59" s="228"/>
      <c r="B59" s="50"/>
      <c r="C59" s="170" t="s">
        <v>20</v>
      </c>
      <c r="D59" s="172">
        <f>((C4*H4-(D4)^2)*(C4*I4-(E4)^2))^0.5</f>
        <v>106.40432472546412</v>
      </c>
      <c r="E59" s="201" t="s">
        <v>70</v>
      </c>
      <c r="F59" s="176"/>
      <c r="G59" s="138"/>
      <c r="H59" s="138"/>
      <c r="I59" s="138"/>
      <c r="J59" s="138"/>
      <c r="K59" s="138"/>
      <c r="L59" s="138"/>
      <c r="M59" s="138"/>
      <c r="N59" s="138"/>
      <c r="O59" s="138"/>
      <c r="P59" s="138"/>
    </row>
    <row r="60" spans="1:16" x14ac:dyDescent="0.3">
      <c r="A60" s="174"/>
      <c r="B60" s="61"/>
      <c r="C60" s="282" t="s">
        <v>109</v>
      </c>
      <c r="D60" s="282"/>
      <c r="E60" s="181">
        <f>IF(EINGABEN!D46&lt;10,"Anzahl zu klein",ROUND((E61*(1+E64/100)),2))</f>
        <v>255.99</v>
      </c>
      <c r="F60" s="176"/>
      <c r="G60" s="138"/>
      <c r="H60" s="138"/>
      <c r="I60" s="138"/>
      <c r="J60" s="138"/>
      <c r="K60" s="138"/>
      <c r="L60" s="138"/>
      <c r="M60" s="138"/>
      <c r="N60" s="138"/>
      <c r="O60" s="138"/>
      <c r="P60" s="138"/>
    </row>
    <row r="61" spans="1:16" x14ac:dyDescent="0.3">
      <c r="A61" s="30" t="s">
        <v>15</v>
      </c>
      <c r="B61" s="186">
        <v>16</v>
      </c>
      <c r="C61" s="229" t="s">
        <v>16</v>
      </c>
      <c r="D61" s="194" t="s">
        <v>71</v>
      </c>
      <c r="E61" s="179">
        <f>IF(MIN(EINGABEN!C6:'EINGABEN'!C45)&lt;1,"keine Lösung",IF(C56=0,0,ROUND((C52*B61^C54),2)))</f>
        <v>255.99</v>
      </c>
      <c r="F61" s="176"/>
      <c r="G61" s="138"/>
      <c r="H61" s="138"/>
      <c r="I61" s="138"/>
      <c r="J61" s="138"/>
      <c r="K61" s="138"/>
      <c r="L61" s="138"/>
      <c r="M61" s="138"/>
      <c r="N61" s="138"/>
      <c r="O61" s="138"/>
      <c r="P61" s="138"/>
    </row>
    <row r="62" spans="1:16" x14ac:dyDescent="0.3">
      <c r="A62" s="228" t="s">
        <v>62</v>
      </c>
      <c r="B62" s="50" t="s">
        <v>107</v>
      </c>
      <c r="C62" s="282" t="s">
        <v>110</v>
      </c>
      <c r="D62" s="282"/>
      <c r="E62" s="181">
        <f>IF(EINGABEN!D46&lt;10,"Anzahl zu klein",ROUND((E61*(1-E64/100)),2))</f>
        <v>255.99</v>
      </c>
      <c r="F62" s="176"/>
      <c r="G62" s="138"/>
      <c r="H62" s="138"/>
      <c r="I62" s="138"/>
      <c r="J62" s="138"/>
      <c r="K62" s="138"/>
      <c r="L62" s="138"/>
      <c r="M62" s="138"/>
      <c r="N62" s="138"/>
      <c r="O62" s="138"/>
      <c r="P62" s="138"/>
    </row>
    <row r="63" spans="1:16" x14ac:dyDescent="0.3">
      <c r="A63" s="30" t="s">
        <v>17</v>
      </c>
      <c r="B63" s="186">
        <v>255.99</v>
      </c>
      <c r="C63" s="229" t="s">
        <v>16</v>
      </c>
      <c r="D63" s="194" t="s">
        <v>69</v>
      </c>
      <c r="E63" s="179">
        <f>IF(MIN(EINGABEN!C6:'EINGABEN'!C45)&lt;1,"keine Lösung",IF(C56=0,0,ROUND((2.71828183^(LN(B63/C52)/C54)),2)))</f>
        <v>16</v>
      </c>
      <c r="F63" s="176"/>
      <c r="G63" s="138"/>
      <c r="H63" s="138"/>
      <c r="I63" s="138"/>
      <c r="J63" s="138"/>
      <c r="K63" s="138"/>
      <c r="L63" s="138"/>
      <c r="M63" s="138"/>
      <c r="N63" s="138"/>
      <c r="O63" s="138"/>
      <c r="P63" s="138"/>
    </row>
    <row r="64" spans="1:16" ht="15" thickBot="1" x14ac:dyDescent="0.35">
      <c r="A64" s="230" t="s">
        <v>125</v>
      </c>
      <c r="B64" s="183">
        <f>IF(MIN(EINGABEN!C6:'EINGABEN'!C45)&lt;1,"keine Lösung",IF(C56=0,0,ROUND((C52*1^C54),2)))</f>
        <v>1</v>
      </c>
      <c r="C64" s="278" t="s">
        <v>117</v>
      </c>
      <c r="D64" s="278"/>
      <c r="E64" s="184">
        <f>IF(EINGABEN!D46&lt;10,"Anzahl zu klein",ROUND((((2.868009*((LN((EINGABEN!D46)^0.5)))^-2.421118)*M46)/L48)*100,0))</f>
        <v>0</v>
      </c>
      <c r="F64" s="195"/>
      <c r="G64" s="138"/>
      <c r="H64" s="138"/>
      <c r="I64" s="138"/>
      <c r="J64" s="138"/>
      <c r="K64" s="138"/>
      <c r="L64" s="138"/>
      <c r="M64" s="138"/>
      <c r="N64" s="138"/>
      <c r="O64" s="138"/>
      <c r="P64" s="138"/>
    </row>
    <row r="65" spans="2:16" ht="15" thickTop="1" x14ac:dyDescent="0.3">
      <c r="B65" s="212"/>
      <c r="C65" s="212"/>
      <c r="D65" s="212"/>
      <c r="G65" s="138"/>
      <c r="H65" s="138"/>
      <c r="I65" s="138"/>
      <c r="J65" s="138"/>
      <c r="K65" s="138"/>
      <c r="L65" s="138"/>
      <c r="M65" s="138"/>
      <c r="N65" s="138"/>
      <c r="O65" s="138"/>
      <c r="P65" s="138"/>
    </row>
    <row r="66" spans="2:16" x14ac:dyDescent="0.3">
      <c r="G66" s="138"/>
      <c r="H66" s="138"/>
      <c r="I66" s="138"/>
      <c r="J66" s="138"/>
      <c r="K66" s="138"/>
      <c r="L66" s="138"/>
      <c r="M66" s="138"/>
      <c r="N66" s="138"/>
      <c r="O66" s="138"/>
      <c r="P66" s="138"/>
    </row>
    <row r="67" spans="2:16" x14ac:dyDescent="0.3">
      <c r="G67" s="151"/>
      <c r="H67" s="138"/>
      <c r="I67" s="138"/>
      <c r="J67" s="138"/>
      <c r="K67" s="138"/>
      <c r="L67" s="138"/>
      <c r="M67" s="138"/>
      <c r="N67" s="138"/>
      <c r="O67" s="138"/>
      <c r="P67" s="138"/>
    </row>
    <row r="68" spans="2:16" x14ac:dyDescent="0.3">
      <c r="G68" s="138"/>
      <c r="H68" s="138"/>
      <c r="I68" s="138"/>
      <c r="J68" s="138"/>
      <c r="K68" s="138"/>
      <c r="L68" s="138"/>
      <c r="M68" s="138"/>
      <c r="N68" s="138"/>
      <c r="O68" s="138"/>
      <c r="P68" s="138"/>
    </row>
    <row r="69" spans="2:16" x14ac:dyDescent="0.3">
      <c r="G69" s="138"/>
      <c r="H69" s="138"/>
      <c r="I69" s="138"/>
      <c r="J69" s="138"/>
      <c r="K69" s="138"/>
      <c r="L69" s="138"/>
      <c r="M69" s="138"/>
      <c r="N69" s="138"/>
      <c r="O69" s="138"/>
      <c r="P69" s="138"/>
    </row>
    <row r="70" spans="2:16" x14ac:dyDescent="0.3">
      <c r="G70" s="138"/>
      <c r="H70" s="138"/>
      <c r="I70" s="138"/>
      <c r="J70" s="138"/>
      <c r="K70" s="138"/>
      <c r="L70" s="138"/>
      <c r="M70" s="138"/>
      <c r="N70" s="138"/>
      <c r="O70" s="138"/>
      <c r="P70" s="138"/>
    </row>
    <row r="71" spans="2:16" x14ac:dyDescent="0.3">
      <c r="G71" s="138"/>
      <c r="H71" s="138"/>
      <c r="I71" s="138"/>
      <c r="J71" s="138"/>
      <c r="K71" s="138"/>
      <c r="L71" s="138"/>
      <c r="M71" s="138"/>
      <c r="N71" s="138"/>
      <c r="O71" s="138"/>
      <c r="P71" s="138"/>
    </row>
    <row r="72" spans="2:16" x14ac:dyDescent="0.3">
      <c r="G72" s="138"/>
      <c r="H72" s="138"/>
      <c r="I72" s="138"/>
      <c r="J72" s="138"/>
      <c r="K72" s="138"/>
      <c r="L72" s="138"/>
      <c r="M72" s="138"/>
      <c r="N72" s="138"/>
      <c r="O72" s="138"/>
      <c r="P72" s="138"/>
    </row>
    <row r="73" spans="2:16" x14ac:dyDescent="0.3">
      <c r="G73" s="138"/>
      <c r="H73" s="138"/>
      <c r="I73" s="138"/>
      <c r="J73" s="138"/>
      <c r="K73" s="138"/>
      <c r="L73" s="138"/>
      <c r="M73" s="138"/>
      <c r="N73" s="138"/>
      <c r="O73" s="138"/>
      <c r="P73" s="138"/>
    </row>
    <row r="74" spans="2:16" x14ac:dyDescent="0.3">
      <c r="G74" s="138"/>
      <c r="H74" s="138"/>
      <c r="I74" s="138"/>
      <c r="J74" s="138"/>
      <c r="K74" s="138"/>
      <c r="L74" s="138"/>
      <c r="M74" s="138"/>
      <c r="N74" s="138"/>
      <c r="O74" s="138"/>
      <c r="P74" s="138"/>
    </row>
    <row r="75" spans="2:16" x14ac:dyDescent="0.3">
      <c r="G75" s="138"/>
      <c r="H75" s="138"/>
      <c r="I75" s="138"/>
      <c r="J75" s="138"/>
      <c r="K75" s="138"/>
      <c r="L75" s="138"/>
      <c r="M75" s="138"/>
      <c r="N75" s="138"/>
      <c r="O75" s="138"/>
      <c r="P75" s="138"/>
    </row>
    <row r="76" spans="2:16" x14ac:dyDescent="0.3">
      <c r="G76" s="138"/>
      <c r="H76" s="138"/>
      <c r="I76" s="138"/>
      <c r="J76" s="138"/>
      <c r="K76" s="138"/>
      <c r="L76" s="138"/>
      <c r="M76" s="138"/>
      <c r="N76" s="138"/>
      <c r="O76" s="138"/>
      <c r="P76" s="138"/>
    </row>
    <row r="77" spans="2:16" x14ac:dyDescent="0.3">
      <c r="G77" s="138"/>
      <c r="H77" s="138"/>
      <c r="I77" s="138"/>
      <c r="J77" s="138"/>
      <c r="K77" s="138"/>
      <c r="L77" s="138"/>
      <c r="M77" s="138"/>
      <c r="N77" s="138"/>
      <c r="O77" s="138"/>
      <c r="P77" s="138"/>
    </row>
    <row r="78" spans="2:16" x14ac:dyDescent="0.3">
      <c r="G78" s="138"/>
      <c r="H78" s="138"/>
      <c r="I78" s="138"/>
      <c r="J78" s="138"/>
      <c r="K78" s="138"/>
      <c r="L78" s="138"/>
      <c r="M78" s="138"/>
      <c r="N78" s="138"/>
      <c r="O78" s="138"/>
      <c r="P78" s="138"/>
    </row>
    <row r="79" spans="2:16" x14ac:dyDescent="0.3">
      <c r="G79" s="138"/>
      <c r="H79" s="138"/>
      <c r="I79" s="138"/>
      <c r="J79" s="138"/>
      <c r="K79" s="138"/>
      <c r="L79" s="138"/>
      <c r="M79" s="138"/>
      <c r="N79" s="138"/>
      <c r="O79" s="138"/>
      <c r="P79" s="138"/>
    </row>
  </sheetData>
  <sheetProtection algorithmName="SHA-512" hashValue="c+6V2YBaLxzGG5ZRlG5JgOWYsbWYME2L1Hp5F613LJazaK3ln7pKbbJW6OdREyjzBargWAresmWnCyYC3UJSAA==" saltValue="+KsLaaLBCB9irAVFbOAdpg==" spinCount="100000" sheet="1" objects="1" scenarios="1"/>
  <mergeCells count="3">
    <mergeCell ref="C60:D60"/>
    <mergeCell ref="C62:D62"/>
    <mergeCell ref="C64:D64"/>
  </mergeCells>
  <dataValidations count="3">
    <dataValidation showInputMessage="1" showErrorMessage="1" sqref="A6:A45 B6:B9" xr:uid="{00000000-0002-0000-0600-000000000000}"/>
    <dataValidation type="decimal" operator="greaterThanOrEqual" allowBlank="1" showInputMessage="1" showErrorMessage="1" sqref="B63" xr:uid="{465C3305-8281-4987-B87E-E64EE0E469D3}">
      <formula1>B64</formula1>
    </dataValidation>
    <dataValidation type="decimal" operator="greaterThanOrEqual" allowBlank="1" showInputMessage="1" showErrorMessage="1" sqref="B61" xr:uid="{B16D10F5-796E-4F46-8451-20250773420A}">
      <formula1>1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"/>
  <sheetViews>
    <sheetView topLeftCell="A56" zoomScaleNormal="100" workbookViewId="0">
      <selection activeCell="B64" sqref="B64"/>
    </sheetView>
  </sheetViews>
  <sheetFormatPr baseColWidth="10" defaultRowHeight="14.4" x14ac:dyDescent="0.3"/>
  <cols>
    <col min="1" max="1" width="17" style="139" customWidth="1"/>
    <col min="2" max="2" width="14.77734375" style="139" customWidth="1"/>
    <col min="3" max="3" width="11.5546875" style="139"/>
    <col min="4" max="4" width="12.33203125" style="139" bestFit="1" customWidth="1"/>
    <col min="5" max="5" width="12" style="139" bestFit="1" customWidth="1"/>
    <col min="6" max="6" width="18.109375" style="139" customWidth="1"/>
    <col min="7" max="8" width="12.33203125" style="139" bestFit="1" customWidth="1"/>
    <col min="9" max="9" width="13.109375" style="139" customWidth="1"/>
    <col min="10" max="10" width="17.6640625" style="139" customWidth="1"/>
    <col min="11" max="11" width="21.21875" style="139" customWidth="1"/>
    <col min="12" max="12" width="28.6640625" style="139" customWidth="1"/>
    <col min="13" max="13" width="14.88671875" style="139" customWidth="1"/>
    <col min="14" max="14" width="11.6640625" style="139" bestFit="1" customWidth="1"/>
    <col min="15" max="16384" width="11.5546875" style="139"/>
  </cols>
  <sheetData>
    <row r="1" spans="1:24" ht="18" x14ac:dyDescent="0.35">
      <c r="A1" s="134" t="s">
        <v>59</v>
      </c>
      <c r="B1" s="135"/>
      <c r="C1" s="135"/>
      <c r="D1" s="135"/>
      <c r="E1" s="135"/>
      <c r="F1" s="135"/>
      <c r="G1" s="135"/>
      <c r="H1" s="215"/>
      <c r="I1" s="216"/>
      <c r="J1" s="216"/>
      <c r="K1" s="216"/>
      <c r="L1" s="216"/>
      <c r="M1" s="216"/>
      <c r="N1" s="216"/>
      <c r="O1" s="138"/>
      <c r="P1" s="138"/>
      <c r="Q1" s="138"/>
      <c r="R1" s="138"/>
      <c r="S1" s="138"/>
      <c r="T1" s="138"/>
      <c r="U1" s="138"/>
      <c r="V1" s="138"/>
      <c r="W1" s="138"/>
      <c r="X1" s="138"/>
    </row>
    <row r="2" spans="1:24" x14ac:dyDescent="0.3">
      <c r="A2" s="140"/>
      <c r="B2" s="140"/>
      <c r="C2" s="261"/>
      <c r="D2" s="261"/>
      <c r="E2" s="261"/>
      <c r="F2" s="261"/>
      <c r="G2" s="261"/>
      <c r="H2" s="140"/>
      <c r="I2" s="136"/>
      <c r="J2" s="216"/>
      <c r="K2" s="216"/>
      <c r="L2" s="216"/>
      <c r="M2" s="216"/>
      <c r="N2" s="216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4" x14ac:dyDescent="0.3">
      <c r="A3" s="140"/>
      <c r="B3" s="140"/>
      <c r="C3" s="140" t="s">
        <v>0</v>
      </c>
      <c r="D3" s="141" t="s">
        <v>1</v>
      </c>
      <c r="E3" s="140" t="s">
        <v>2</v>
      </c>
      <c r="F3" s="140" t="s">
        <v>21</v>
      </c>
      <c r="G3" s="140" t="s">
        <v>3</v>
      </c>
      <c r="H3" s="140" t="s">
        <v>4</v>
      </c>
      <c r="I3" s="140" t="s">
        <v>134</v>
      </c>
      <c r="J3" s="216"/>
      <c r="K3" s="216"/>
      <c r="L3" s="216"/>
      <c r="M3" s="216"/>
      <c r="N3" s="216"/>
      <c r="O3" s="138"/>
      <c r="P3" s="138"/>
      <c r="Q3" s="138"/>
      <c r="R3" s="138"/>
      <c r="S3" s="138"/>
      <c r="T3" s="138"/>
      <c r="U3" s="138"/>
      <c r="V3" s="138"/>
      <c r="W3" s="138"/>
      <c r="X3" s="138"/>
    </row>
    <row r="4" spans="1:24" x14ac:dyDescent="0.3">
      <c r="A4" s="244" t="s">
        <v>135</v>
      </c>
      <c r="B4" s="261"/>
      <c r="C4" s="140">
        <f>EINGABEN!$D$46</f>
        <v>10</v>
      </c>
      <c r="D4" s="140">
        <f>IF(MIN(A6:A45)&lt;1,0,ROUND(SUM(D6:D45),3))</f>
        <v>4.8529999999999998</v>
      </c>
      <c r="E4" s="140">
        <f>IF(MIN(B6:B45)&lt;=0,0,ROUND(SUM(E6:E45),3))</f>
        <v>36.744</v>
      </c>
      <c r="F4" s="136" t="s">
        <v>22</v>
      </c>
      <c r="G4" s="140">
        <f>IF(MIN(B6:B45)&lt;=0,0,ROUND(SUM(G6:G45),3))</f>
        <v>25.759</v>
      </c>
      <c r="H4" s="140">
        <f>IF(MIN(A6:A45)&lt;1,0,ROUND(SUM(H6:H45),3))</f>
        <v>5.5330000000000004</v>
      </c>
      <c r="I4" s="140">
        <f>IF(MIN(B6:B45)&lt;=0,0,ROUND(SUM(I6:I45),3))</f>
        <v>156.29400000000001</v>
      </c>
      <c r="J4" s="216"/>
      <c r="K4" s="216"/>
      <c r="L4" s="216"/>
      <c r="M4" s="216"/>
      <c r="N4" s="216"/>
      <c r="O4" s="138"/>
      <c r="P4" s="138"/>
      <c r="Q4" s="138"/>
      <c r="R4" s="138"/>
      <c r="S4" s="138"/>
      <c r="T4" s="138"/>
      <c r="U4" s="138"/>
      <c r="V4" s="138"/>
      <c r="W4" s="138"/>
      <c r="X4" s="138"/>
    </row>
    <row r="5" spans="1:24" x14ac:dyDescent="0.3">
      <c r="A5" s="140" t="s">
        <v>8</v>
      </c>
      <c r="B5" s="140" t="s">
        <v>9</v>
      </c>
      <c r="C5" s="140" t="s">
        <v>38</v>
      </c>
      <c r="D5" s="140" t="s">
        <v>5</v>
      </c>
      <c r="E5" s="140" t="s">
        <v>6</v>
      </c>
      <c r="F5" s="140" t="s">
        <v>23</v>
      </c>
      <c r="G5" s="140" t="s">
        <v>10</v>
      </c>
      <c r="H5" s="140" t="s">
        <v>7</v>
      </c>
      <c r="I5" s="141" t="s">
        <v>18</v>
      </c>
      <c r="J5" s="216" t="s">
        <v>113</v>
      </c>
      <c r="K5" s="216" t="s">
        <v>111</v>
      </c>
      <c r="L5" s="216" t="s">
        <v>112</v>
      </c>
      <c r="M5" s="216" t="s">
        <v>148</v>
      </c>
      <c r="N5" s="216"/>
      <c r="O5" s="138"/>
      <c r="P5" s="138"/>
      <c r="Q5" s="138"/>
      <c r="R5" s="138"/>
      <c r="S5" s="138"/>
      <c r="T5" s="138"/>
      <c r="U5" s="138"/>
      <c r="V5" s="138"/>
      <c r="W5" s="138"/>
      <c r="X5" s="138"/>
    </row>
    <row r="6" spans="1:24" x14ac:dyDescent="0.3">
      <c r="A6" s="140">
        <f>EINGABEN!A6</f>
        <v>8</v>
      </c>
      <c r="B6" s="140">
        <f>EINGABEN!E6</f>
        <v>64</v>
      </c>
      <c r="C6" s="140"/>
      <c r="D6" s="140">
        <f>(LN((ABS(LN(A6+0.00000001)))))</f>
        <v>0.73209936868756831</v>
      </c>
      <c r="E6" s="140">
        <f>((LN(B6+0.000000001)))</f>
        <v>4.1588830833752972</v>
      </c>
      <c r="F6" s="136">
        <f>(LN(C52*(2.7182813^(D6))^C54))</f>
        <v>4.2900419099382106</v>
      </c>
      <c r="G6" s="140">
        <f t="shared" ref="G6:G45" si="0">(D6*E6)</f>
        <v>3.0447156797844626</v>
      </c>
      <c r="H6" s="140">
        <f t="shared" ref="H6:I45" si="1">(D6)^2</f>
        <v>0.53596948563273605</v>
      </c>
      <c r="I6" s="140">
        <f t="shared" si="1"/>
        <v>17.296308501185219</v>
      </c>
      <c r="J6" s="216">
        <f>IF(EINGABEN!C6="","",EINGABEN!C6)</f>
        <v>8</v>
      </c>
      <c r="K6" s="216">
        <f>IF(J6="","",B6)</f>
        <v>64</v>
      </c>
      <c r="L6" s="216">
        <f>IF(J6="","",($C$52*LN(J6)^$C$54))</f>
        <v>72.969552381231196</v>
      </c>
      <c r="M6" s="143">
        <f>IF(K6="","",ABS(K6-L6)^1)</f>
        <v>8.9695523812311961</v>
      </c>
      <c r="N6" s="216"/>
      <c r="O6" s="138"/>
      <c r="P6" s="138"/>
      <c r="Q6" s="138"/>
      <c r="R6" s="138"/>
      <c r="S6" s="138"/>
      <c r="T6" s="138"/>
      <c r="U6" s="138"/>
      <c r="V6" s="138"/>
      <c r="W6" s="138"/>
      <c r="X6" s="138"/>
    </row>
    <row r="7" spans="1:24" x14ac:dyDescent="0.3">
      <c r="A7" s="140">
        <f>EINGABEN!A7</f>
        <v>7</v>
      </c>
      <c r="B7" s="140">
        <f>EINGABEN!E7</f>
        <v>49</v>
      </c>
      <c r="C7" s="140"/>
      <c r="D7" s="140">
        <f t="shared" ref="D7:D45" si="2">(LN((ABS(LN(A7+0.00000001)))))</f>
        <v>0.66572981131241693</v>
      </c>
      <c r="E7" s="140">
        <f t="shared" ref="E7:E45" si="3">((LN(B7+0.000000001)))</f>
        <v>3.8918202981310346</v>
      </c>
      <c r="F7" s="136">
        <f>(LN(C52*(2.7182813^(D7))^C54))</f>
        <v>4.1244827494043443</v>
      </c>
      <c r="G7" s="140">
        <f t="shared" si="0"/>
        <v>2.5909007927366079</v>
      </c>
      <c r="H7" s="140">
        <f t="shared" si="1"/>
        <v>0.44319618167006625</v>
      </c>
      <c r="I7" s="140">
        <f t="shared" si="1"/>
        <v>15.146265232944735</v>
      </c>
      <c r="J7" s="216">
        <f>IF(EINGABEN!C7="","",EINGABEN!C7)</f>
        <v>7</v>
      </c>
      <c r="K7" s="216">
        <f t="shared" ref="K7:K45" si="4">IF(J7="","",B7)</f>
        <v>49</v>
      </c>
      <c r="L7" s="216">
        <f t="shared" ref="L7:L45" si="5">IF(J7="","",($C$52*LN(J7)^$C$54))</f>
        <v>61.835836214450325</v>
      </c>
      <c r="M7" s="143">
        <f t="shared" ref="M7:M45" si="6">IF(K7="","",ABS(K7-L7)^1)</f>
        <v>12.835836214450325</v>
      </c>
      <c r="N7" s="216"/>
      <c r="O7" s="138"/>
      <c r="P7" s="138"/>
      <c r="Q7" s="138"/>
      <c r="R7" s="138"/>
      <c r="S7" s="138"/>
      <c r="T7" s="138"/>
      <c r="U7" s="138"/>
      <c r="V7" s="138"/>
      <c r="W7" s="138"/>
      <c r="X7" s="138"/>
    </row>
    <row r="8" spans="1:24" x14ac:dyDescent="0.3">
      <c r="A8" s="140">
        <f>EINGABEN!A8</f>
        <v>4</v>
      </c>
      <c r="B8" s="217">
        <f>EINGABEN!E8</f>
        <v>16</v>
      </c>
      <c r="C8" s="140"/>
      <c r="D8" s="140">
        <f t="shared" si="2"/>
        <v>0.32663426178164973</v>
      </c>
      <c r="E8" s="140">
        <f t="shared" si="3"/>
        <v>2.7725887223022814</v>
      </c>
      <c r="F8" s="136">
        <f>(LN(C52*(2.7182813^(D8))^C54))</f>
        <v>3.2786073700681171</v>
      </c>
      <c r="G8" s="140">
        <f t="shared" si="0"/>
        <v>0.90562247053333311</v>
      </c>
      <c r="H8" s="140">
        <f t="shared" si="1"/>
        <v>0.10668994096964328</v>
      </c>
      <c r="I8" s="140">
        <f t="shared" si="1"/>
        <v>7.6872482230377974</v>
      </c>
      <c r="J8" s="216">
        <f>IF(EINGABEN!C8="","",EINGABEN!C8)</f>
        <v>4</v>
      </c>
      <c r="K8" s="216">
        <f t="shared" si="4"/>
        <v>16</v>
      </c>
      <c r="L8" s="216">
        <f t="shared" si="5"/>
        <v>26.538792326593111</v>
      </c>
      <c r="M8" s="143">
        <f t="shared" si="6"/>
        <v>10.538792326593111</v>
      </c>
      <c r="N8" s="216"/>
      <c r="O8" s="138"/>
      <c r="P8" s="138"/>
      <c r="Q8" s="138"/>
      <c r="R8" s="138"/>
      <c r="S8" s="138"/>
      <c r="T8" s="138"/>
      <c r="U8" s="138"/>
      <c r="V8" s="138"/>
      <c r="W8" s="138"/>
      <c r="X8" s="138"/>
    </row>
    <row r="9" spans="1:24" x14ac:dyDescent="0.3">
      <c r="A9" s="140">
        <f>EINGABEN!A9</f>
        <v>2.5</v>
      </c>
      <c r="B9" s="140">
        <f>EINGABEN!E9</f>
        <v>6.25</v>
      </c>
      <c r="C9" s="140"/>
      <c r="D9" s="140">
        <f t="shared" si="2"/>
        <v>-8.7421567425328514E-2</v>
      </c>
      <c r="E9" s="140">
        <f t="shared" si="3"/>
        <v>1.8325814639083102</v>
      </c>
      <c r="F9" s="136">
        <f>(LN(C52*(2.7182813^(D9))^C54))</f>
        <v>2.245743234630531</v>
      </c>
      <c r="G9" s="140">
        <f t="shared" si="0"/>
        <v>-0.16020714400946759</v>
      </c>
      <c r="H9" s="140">
        <f t="shared" si="1"/>
        <v>7.6425304511012595E-3</v>
      </c>
      <c r="I9" s="140">
        <f t="shared" si="1"/>
        <v>3.3583548218603254</v>
      </c>
      <c r="J9" s="216">
        <f>IF(EINGABEN!C9="","",EINGABEN!C9)</f>
        <v>2.5</v>
      </c>
      <c r="K9" s="216">
        <f t="shared" si="4"/>
        <v>6.25</v>
      </c>
      <c r="L9" s="216">
        <f t="shared" si="5"/>
        <v>9.4474341048992425</v>
      </c>
      <c r="M9" s="143">
        <f t="shared" si="6"/>
        <v>3.1974341048992425</v>
      </c>
      <c r="N9" s="216"/>
      <c r="O9" s="138"/>
      <c r="P9" s="138"/>
      <c r="Q9" s="138"/>
      <c r="R9" s="138"/>
      <c r="S9" s="138"/>
      <c r="T9" s="138"/>
      <c r="U9" s="138"/>
      <c r="V9" s="138"/>
      <c r="W9" s="138"/>
      <c r="X9" s="138"/>
    </row>
    <row r="10" spans="1:24" x14ac:dyDescent="0.3">
      <c r="A10" s="140">
        <f>EINGABEN!A10</f>
        <v>4.5</v>
      </c>
      <c r="B10" s="263">
        <f>EINGABEN!E10</f>
        <v>20.25</v>
      </c>
      <c r="C10" s="140"/>
      <c r="D10" s="140">
        <f t="shared" si="2"/>
        <v>0.4081796863035837</v>
      </c>
      <c r="E10" s="140">
        <f t="shared" si="3"/>
        <v>3.0081547936019311</v>
      </c>
      <c r="F10" s="136">
        <f>(LN(C52*(2.7182813^(D10))^C54))</f>
        <v>3.482022799719358</v>
      </c>
      <c r="G10" s="140">
        <f t="shared" si="0"/>
        <v>1.2278676800050579</v>
      </c>
      <c r="H10" s="140">
        <f t="shared" si="1"/>
        <v>0.166610656310892</v>
      </c>
      <c r="I10" s="140">
        <f t="shared" si="1"/>
        <v>9.0489952622702763</v>
      </c>
      <c r="J10" s="216">
        <f>IF(EINGABEN!C10="","",EINGABEN!C10)</f>
        <v>4.5</v>
      </c>
      <c r="K10" s="216">
        <f t="shared" si="4"/>
        <v>20.25</v>
      </c>
      <c r="L10" s="216">
        <f t="shared" si="5"/>
        <v>32.525454363891541</v>
      </c>
      <c r="M10" s="143">
        <f t="shared" si="6"/>
        <v>12.275454363891541</v>
      </c>
      <c r="N10" s="216"/>
      <c r="O10" s="138"/>
      <c r="P10" s="138"/>
      <c r="Q10" s="138"/>
      <c r="R10" s="138"/>
      <c r="S10" s="138"/>
      <c r="T10" s="138"/>
      <c r="U10" s="138"/>
      <c r="V10" s="138"/>
      <c r="W10" s="138"/>
      <c r="X10" s="138"/>
    </row>
    <row r="11" spans="1:24" x14ac:dyDescent="0.3">
      <c r="A11" s="140">
        <f>EINGABEN!A11</f>
        <v>10</v>
      </c>
      <c r="B11" s="263">
        <f>EINGABEN!E11</f>
        <v>100</v>
      </c>
      <c r="C11" s="140"/>
      <c r="D11" s="140">
        <f t="shared" si="2"/>
        <v>0.83403244568225043</v>
      </c>
      <c r="E11" s="140">
        <f t="shared" si="3"/>
        <v>4.6051701859980918</v>
      </c>
      <c r="F11" s="136">
        <f>(LN(C52*(2.7182813^(D11))^C54))</f>
        <v>4.5443144307338939</v>
      </c>
      <c r="G11" s="140">
        <f t="shared" si="0"/>
        <v>3.8408613530109728</v>
      </c>
      <c r="H11" s="140">
        <f t="shared" si="1"/>
        <v>0.69561012045071602</v>
      </c>
      <c r="I11" s="140">
        <f t="shared" si="1"/>
        <v>21.207592442005698</v>
      </c>
      <c r="J11" s="216">
        <f>IF(EINGABEN!C11="","",EINGABEN!C11)</f>
        <v>10</v>
      </c>
      <c r="K11" s="136">
        <f t="shared" si="4"/>
        <v>100</v>
      </c>
      <c r="L11" s="216">
        <f t="shared" si="5"/>
        <v>94.095933794171131</v>
      </c>
      <c r="M11" s="143">
        <f t="shared" si="6"/>
        <v>5.9040662058288689</v>
      </c>
      <c r="N11" s="216"/>
      <c r="O11" s="138"/>
      <c r="P11" s="138"/>
      <c r="Q11" s="138"/>
      <c r="R11" s="138"/>
      <c r="S11" s="138"/>
      <c r="T11" s="138"/>
      <c r="U11" s="138"/>
      <c r="V11" s="138"/>
      <c r="W11" s="138"/>
      <c r="X11" s="138"/>
    </row>
    <row r="12" spans="1:24" x14ac:dyDescent="0.3">
      <c r="A12" s="140">
        <f>EINGABEN!A12</f>
        <v>12</v>
      </c>
      <c r="B12" s="263">
        <f>EINGABEN!E12</f>
        <v>144</v>
      </c>
      <c r="C12" s="140"/>
      <c r="D12" s="140">
        <f t="shared" si="2"/>
        <v>0.91023509370068401</v>
      </c>
      <c r="E12" s="140">
        <f t="shared" si="3"/>
        <v>4.9698132995829454</v>
      </c>
      <c r="F12" s="136">
        <f>(LN(C52*(2.7182813^(D12))^C54))</f>
        <v>4.7344022802742751</v>
      </c>
      <c r="G12" s="140">
        <f t="shared" si="0"/>
        <v>4.5236984744207875</v>
      </c>
      <c r="H12" s="140">
        <f t="shared" si="1"/>
        <v>0.82852792580429302</v>
      </c>
      <c r="I12" s="140">
        <f t="shared" si="1"/>
        <v>24.699044232711522</v>
      </c>
      <c r="J12" s="216">
        <f>IF(EINGABEN!C12="","",EINGABEN!C12)</f>
        <v>12</v>
      </c>
      <c r="K12" s="216">
        <f t="shared" si="4"/>
        <v>144</v>
      </c>
      <c r="L12" s="216">
        <f t="shared" si="5"/>
        <v>113.79547075549637</v>
      </c>
      <c r="M12" s="143">
        <f t="shared" si="6"/>
        <v>30.204529244503632</v>
      </c>
      <c r="N12" s="216"/>
      <c r="O12" s="138"/>
      <c r="P12" s="138"/>
      <c r="Q12" s="138"/>
      <c r="R12" s="138"/>
      <c r="S12" s="138"/>
      <c r="T12" s="138"/>
      <c r="U12" s="138"/>
      <c r="V12" s="138"/>
      <c r="W12" s="138"/>
      <c r="X12" s="138"/>
    </row>
    <row r="13" spans="1:24" x14ac:dyDescent="0.3">
      <c r="A13" s="140">
        <f>EINGABEN!A13</f>
        <v>15</v>
      </c>
      <c r="B13" s="263">
        <f>EINGABEN!E13</f>
        <v>225</v>
      </c>
      <c r="C13" s="140"/>
      <c r="D13" s="140">
        <f t="shared" si="2"/>
        <v>0.99622889319757446</v>
      </c>
      <c r="E13" s="140">
        <f t="shared" si="3"/>
        <v>5.4161004022088646</v>
      </c>
      <c r="F13" s="136">
        <f>(LN(C52*(2.7182813^(D13))^C54))</f>
        <v>4.9489142013851586</v>
      </c>
      <c r="G13" s="140">
        <f t="shared" si="0"/>
        <v>5.3956757091394749</v>
      </c>
      <c r="H13" s="140">
        <f t="shared" si="1"/>
        <v>0.99247200764166421</v>
      </c>
      <c r="I13" s="140">
        <f t="shared" si="1"/>
        <v>29.334143566807025</v>
      </c>
      <c r="J13" s="216">
        <f>IF(EINGABEN!C13="","",EINGABEN!C13)</f>
        <v>15</v>
      </c>
      <c r="K13" s="216">
        <f t="shared" si="4"/>
        <v>225</v>
      </c>
      <c r="L13" s="216">
        <f t="shared" si="5"/>
        <v>141.02182757550375</v>
      </c>
      <c r="M13" s="143">
        <f t="shared" si="6"/>
        <v>83.97817242449625</v>
      </c>
      <c r="N13" s="216"/>
      <c r="O13" s="138"/>
      <c r="P13" s="138"/>
      <c r="Q13" s="138"/>
      <c r="R13" s="138"/>
      <c r="S13" s="138"/>
      <c r="T13" s="138"/>
      <c r="U13" s="138"/>
      <c r="V13" s="138"/>
      <c r="W13" s="138"/>
      <c r="X13" s="138"/>
    </row>
    <row r="14" spans="1:24" x14ac:dyDescent="0.3">
      <c r="A14" s="140">
        <f>EINGABEN!A14</f>
        <v>1.5</v>
      </c>
      <c r="B14" s="263">
        <f>EINGABEN!E14</f>
        <v>2.25</v>
      </c>
      <c r="C14" s="140"/>
      <c r="D14" s="140">
        <f t="shared" si="2"/>
        <v>-0.90272043927585721</v>
      </c>
      <c r="E14" s="140">
        <f t="shared" si="3"/>
        <v>0.81093021666077325</v>
      </c>
      <c r="F14" s="136">
        <f>(LN(C52*(2.7182813^(D14))^C54))</f>
        <v>0.21197651768814066</v>
      </c>
      <c r="G14" s="140">
        <f t="shared" si="0"/>
        <v>-0.73204328140607933</v>
      </c>
      <c r="H14" s="140">
        <f t="shared" si="1"/>
        <v>0.81490419148639659</v>
      </c>
      <c r="I14" s="140">
        <f t="shared" si="1"/>
        <v>0.65760781629348863</v>
      </c>
      <c r="J14" s="216">
        <f>IF(EINGABEN!C14="","",EINGABEN!C14)</f>
        <v>1.5</v>
      </c>
      <c r="K14" s="232">
        <f t="shared" si="4"/>
        <v>2.25</v>
      </c>
      <c r="L14" s="216">
        <f t="shared" si="5"/>
        <v>1.2361182659638539</v>
      </c>
      <c r="M14" s="143">
        <f t="shared" si="6"/>
        <v>1.0138817340361461</v>
      </c>
      <c r="N14" s="216"/>
      <c r="O14" s="138"/>
      <c r="P14" s="138"/>
      <c r="Q14" s="138"/>
      <c r="R14" s="138"/>
      <c r="S14" s="138"/>
      <c r="T14" s="138"/>
      <c r="U14" s="138"/>
      <c r="V14" s="138"/>
      <c r="W14" s="138"/>
      <c r="X14" s="138"/>
    </row>
    <row r="15" spans="1:24" ht="15" thickBot="1" x14ac:dyDescent="0.35">
      <c r="A15" s="144">
        <f>EINGABEN!A15</f>
        <v>14</v>
      </c>
      <c r="B15" s="188">
        <f>EINGABEN!E15</f>
        <v>196</v>
      </c>
      <c r="C15" s="144"/>
      <c r="D15" s="144">
        <f t="shared" si="2"/>
        <v>0.97042178154802439</v>
      </c>
      <c r="E15" s="144">
        <f t="shared" si="3"/>
        <v>5.2781146592356194</v>
      </c>
      <c r="F15" s="234">
        <f>(LN(C52*(2.7182813^(D15))^C54))</f>
        <v>4.8845382448550811</v>
      </c>
      <c r="G15" s="140">
        <f t="shared" si="0"/>
        <v>5.1219974308301737</v>
      </c>
      <c r="H15" s="140">
        <f t="shared" si="1"/>
        <v>0.94171843410284162</v>
      </c>
      <c r="I15" s="140">
        <f t="shared" si="1"/>
        <v>27.858494356037937</v>
      </c>
      <c r="J15" s="216">
        <f>IF(EINGABEN!C15="","",EINGABEN!C15)</f>
        <v>14</v>
      </c>
      <c r="K15" s="216">
        <f t="shared" si="4"/>
        <v>196</v>
      </c>
      <c r="L15" s="216">
        <f t="shared" si="5"/>
        <v>132.22945577178209</v>
      </c>
      <c r="M15" s="143">
        <f t="shared" si="6"/>
        <v>63.770544228217915</v>
      </c>
      <c r="N15" s="216"/>
      <c r="O15" s="138"/>
      <c r="P15" s="138"/>
      <c r="Q15" s="138"/>
      <c r="R15" s="138"/>
      <c r="S15" s="138"/>
      <c r="T15" s="138"/>
      <c r="U15" s="138"/>
      <c r="V15" s="138"/>
      <c r="W15" s="138"/>
      <c r="X15" s="138"/>
    </row>
    <row r="16" spans="1:24" ht="15" thickTop="1" x14ac:dyDescent="0.3">
      <c r="A16" s="146">
        <f>EINGABEN!A16</f>
        <v>2.7182818279999998</v>
      </c>
      <c r="B16" s="190">
        <f>EINGABEN!E16</f>
        <v>1</v>
      </c>
      <c r="C16" s="147"/>
      <c r="D16" s="147">
        <f t="shared" si="2"/>
        <v>3.5099210143349711E-9</v>
      </c>
      <c r="E16" s="147">
        <f t="shared" si="3"/>
        <v>1.0000000822403709E-9</v>
      </c>
      <c r="F16" s="245">
        <f>(LN(C52*(2.7182813^(D16))^C54))</f>
        <v>2.4638167380408542</v>
      </c>
      <c r="G16" s="140">
        <f t="shared" si="0"/>
        <v>3.5099213029921775E-18</v>
      </c>
      <c r="H16" s="140">
        <f t="shared" si="1"/>
        <v>1.2319545526870232E-17</v>
      </c>
      <c r="I16" s="140">
        <f t="shared" si="1"/>
        <v>1.0000001644807486E-18</v>
      </c>
      <c r="J16" s="216" t="str">
        <f>IF(EINGABEN!C16="","",EINGABEN!C16)</f>
        <v/>
      </c>
      <c r="K16" s="216" t="str">
        <f t="shared" si="4"/>
        <v/>
      </c>
      <c r="L16" s="216" t="str">
        <f t="shared" si="5"/>
        <v/>
      </c>
      <c r="M16" s="143" t="str">
        <f t="shared" si="6"/>
        <v/>
      </c>
      <c r="N16" s="216"/>
      <c r="O16" s="138"/>
      <c r="P16" s="138"/>
      <c r="Q16" s="138"/>
      <c r="R16" s="138"/>
      <c r="S16" s="138"/>
      <c r="T16" s="138"/>
      <c r="U16" s="138"/>
      <c r="V16" s="138"/>
    </row>
    <row r="17" spans="1:22" x14ac:dyDescent="0.3">
      <c r="A17" s="149">
        <f>EINGABEN!A17</f>
        <v>2.7182818279999998</v>
      </c>
      <c r="B17" s="169">
        <f>EINGABEN!E17</f>
        <v>1</v>
      </c>
      <c r="C17" s="105"/>
      <c r="D17" s="105">
        <f t="shared" si="2"/>
        <v>3.5099210143349711E-9</v>
      </c>
      <c r="E17" s="105">
        <f t="shared" si="3"/>
        <v>1.0000000822403709E-9</v>
      </c>
      <c r="F17" s="246">
        <f>(LN(C52*(2.7182813^(D17))^C54))</f>
        <v>2.4638167380408542</v>
      </c>
      <c r="G17" s="140">
        <f t="shared" si="0"/>
        <v>3.5099213029921775E-18</v>
      </c>
      <c r="H17" s="140">
        <f t="shared" si="1"/>
        <v>1.2319545526870232E-17</v>
      </c>
      <c r="I17" s="140">
        <f t="shared" si="1"/>
        <v>1.0000001644807486E-18</v>
      </c>
      <c r="J17" s="216" t="str">
        <f>IF(EINGABEN!C17="","",EINGABEN!C17)</f>
        <v/>
      </c>
      <c r="K17" s="216" t="str">
        <f t="shared" si="4"/>
        <v/>
      </c>
      <c r="L17" s="216" t="str">
        <f t="shared" si="5"/>
        <v/>
      </c>
      <c r="M17" s="143" t="str">
        <f t="shared" si="6"/>
        <v/>
      </c>
      <c r="N17" s="216"/>
      <c r="O17" s="138"/>
      <c r="P17" s="138"/>
      <c r="Q17" s="138"/>
      <c r="R17" s="138"/>
      <c r="S17" s="138"/>
      <c r="T17" s="138"/>
      <c r="U17" s="138"/>
      <c r="V17" s="138"/>
    </row>
    <row r="18" spans="1:22" x14ac:dyDescent="0.3">
      <c r="A18" s="149">
        <f>EINGABEN!A18</f>
        <v>2.7182818279999998</v>
      </c>
      <c r="B18" s="169">
        <f>EINGABEN!E18</f>
        <v>1</v>
      </c>
      <c r="C18" s="105"/>
      <c r="D18" s="105">
        <f t="shared" si="2"/>
        <v>3.5099210143349711E-9</v>
      </c>
      <c r="E18" s="105">
        <f t="shared" si="3"/>
        <v>1.0000000822403709E-9</v>
      </c>
      <c r="F18" s="246">
        <f>(LN(C52*(2.7182813^(D18))^C54))</f>
        <v>2.4638167380408542</v>
      </c>
      <c r="G18" s="140">
        <f t="shared" si="0"/>
        <v>3.5099213029921775E-18</v>
      </c>
      <c r="H18" s="140">
        <f t="shared" si="1"/>
        <v>1.2319545526870232E-17</v>
      </c>
      <c r="I18" s="140">
        <f t="shared" si="1"/>
        <v>1.0000001644807486E-18</v>
      </c>
      <c r="J18" s="216" t="str">
        <f>IF(EINGABEN!C18="","",EINGABEN!C18)</f>
        <v/>
      </c>
      <c r="K18" s="216" t="str">
        <f t="shared" si="4"/>
        <v/>
      </c>
      <c r="L18" s="216" t="str">
        <f t="shared" si="5"/>
        <v/>
      </c>
      <c r="M18" s="143" t="str">
        <f t="shared" si="6"/>
        <v/>
      </c>
      <c r="N18" s="216"/>
      <c r="O18" s="138"/>
      <c r="P18" s="138"/>
      <c r="Q18" s="138"/>
      <c r="R18" s="138"/>
      <c r="S18" s="138"/>
      <c r="T18" s="138"/>
      <c r="U18" s="138"/>
      <c r="V18" s="138"/>
    </row>
    <row r="19" spans="1:22" x14ac:dyDescent="0.3">
      <c r="A19" s="149">
        <f>EINGABEN!A19</f>
        <v>2.7182818279999998</v>
      </c>
      <c r="B19" s="169">
        <f>EINGABEN!E19</f>
        <v>1</v>
      </c>
      <c r="C19" s="105"/>
      <c r="D19" s="105">
        <f t="shared" si="2"/>
        <v>3.5099210143349711E-9</v>
      </c>
      <c r="E19" s="105">
        <f t="shared" si="3"/>
        <v>1.0000000822403709E-9</v>
      </c>
      <c r="F19" s="246">
        <f>(LN(C52*(2.7182813^(D19))^C54))</f>
        <v>2.4638167380408542</v>
      </c>
      <c r="G19" s="140">
        <f t="shared" si="0"/>
        <v>3.5099213029921775E-18</v>
      </c>
      <c r="H19" s="140">
        <f t="shared" si="1"/>
        <v>1.2319545526870232E-17</v>
      </c>
      <c r="I19" s="140">
        <f t="shared" si="1"/>
        <v>1.0000001644807486E-18</v>
      </c>
      <c r="J19" s="216" t="str">
        <f>IF(EINGABEN!C19="","",EINGABEN!C19)</f>
        <v/>
      </c>
      <c r="K19" s="216" t="str">
        <f t="shared" si="4"/>
        <v/>
      </c>
      <c r="L19" s="216" t="str">
        <f t="shared" si="5"/>
        <v/>
      </c>
      <c r="M19" s="143" t="str">
        <f t="shared" si="6"/>
        <v/>
      </c>
      <c r="N19" s="216"/>
      <c r="O19" s="138"/>
      <c r="P19" s="138"/>
      <c r="Q19" s="138"/>
      <c r="R19" s="138"/>
      <c r="S19" s="138"/>
      <c r="T19" s="138"/>
      <c r="U19" s="138"/>
      <c r="V19" s="138"/>
    </row>
    <row r="20" spans="1:22" x14ac:dyDescent="0.3">
      <c r="A20" s="149">
        <f>EINGABEN!A20</f>
        <v>2.7182818279999998</v>
      </c>
      <c r="B20" s="169">
        <f>EINGABEN!E20</f>
        <v>1</v>
      </c>
      <c r="C20" s="105"/>
      <c r="D20" s="105">
        <f t="shared" si="2"/>
        <v>3.5099210143349711E-9</v>
      </c>
      <c r="E20" s="105">
        <f t="shared" si="3"/>
        <v>1.0000000822403709E-9</v>
      </c>
      <c r="F20" s="246">
        <f>(LN(C52*(2.7182813^(D20))^C54))</f>
        <v>2.4638167380408542</v>
      </c>
      <c r="G20" s="140">
        <f t="shared" si="0"/>
        <v>3.5099213029921775E-18</v>
      </c>
      <c r="H20" s="140">
        <f t="shared" si="1"/>
        <v>1.2319545526870232E-17</v>
      </c>
      <c r="I20" s="140">
        <f t="shared" si="1"/>
        <v>1.0000001644807486E-18</v>
      </c>
      <c r="J20" s="216" t="str">
        <f>IF(EINGABEN!C20="","",EINGABEN!C20)</f>
        <v/>
      </c>
      <c r="K20" s="216" t="str">
        <f t="shared" si="4"/>
        <v/>
      </c>
      <c r="L20" s="216" t="str">
        <f t="shared" si="5"/>
        <v/>
      </c>
      <c r="M20" s="143" t="str">
        <f t="shared" si="6"/>
        <v/>
      </c>
      <c r="N20" s="216"/>
      <c r="O20" s="138"/>
      <c r="P20" s="138"/>
      <c r="Q20" s="138"/>
      <c r="R20" s="138"/>
      <c r="S20" s="138"/>
      <c r="T20" s="138"/>
      <c r="U20" s="138"/>
      <c r="V20" s="138"/>
    </row>
    <row r="21" spans="1:22" x14ac:dyDescent="0.3">
      <c r="A21" s="149">
        <f>EINGABEN!A21</f>
        <v>2.7182818279999998</v>
      </c>
      <c r="B21" s="169">
        <f>EINGABEN!E21</f>
        <v>1</v>
      </c>
      <c r="C21" s="105"/>
      <c r="D21" s="105">
        <f t="shared" si="2"/>
        <v>3.5099210143349711E-9</v>
      </c>
      <c r="E21" s="105">
        <f t="shared" si="3"/>
        <v>1.0000000822403709E-9</v>
      </c>
      <c r="F21" s="246">
        <f>(LN(C52*(2.7182813^(D21))^C54))</f>
        <v>2.4638167380408542</v>
      </c>
      <c r="G21" s="140">
        <f t="shared" si="0"/>
        <v>3.5099213029921775E-18</v>
      </c>
      <c r="H21" s="140">
        <f t="shared" si="1"/>
        <v>1.2319545526870232E-17</v>
      </c>
      <c r="I21" s="140">
        <f t="shared" si="1"/>
        <v>1.0000001644807486E-18</v>
      </c>
      <c r="J21" s="216" t="str">
        <f>IF(EINGABEN!C21="","",EINGABEN!C21)</f>
        <v/>
      </c>
      <c r="K21" s="216" t="str">
        <f t="shared" si="4"/>
        <v/>
      </c>
      <c r="L21" s="216" t="str">
        <f t="shared" si="5"/>
        <v/>
      </c>
      <c r="M21" s="143" t="str">
        <f t="shared" si="6"/>
        <v/>
      </c>
      <c r="N21" s="216"/>
      <c r="O21" s="138"/>
      <c r="P21" s="138"/>
      <c r="Q21" s="138"/>
      <c r="R21" s="138"/>
      <c r="S21" s="138"/>
      <c r="T21" s="138"/>
      <c r="U21" s="138"/>
      <c r="V21" s="138"/>
    </row>
    <row r="22" spans="1:22" x14ac:dyDescent="0.3">
      <c r="A22" s="149">
        <f>EINGABEN!A22</f>
        <v>2.7182818279999998</v>
      </c>
      <c r="B22" s="169">
        <f>EINGABEN!E22</f>
        <v>1</v>
      </c>
      <c r="C22" s="105"/>
      <c r="D22" s="105">
        <f t="shared" si="2"/>
        <v>3.5099210143349711E-9</v>
      </c>
      <c r="E22" s="105">
        <f t="shared" si="3"/>
        <v>1.0000000822403709E-9</v>
      </c>
      <c r="F22" s="246">
        <f>(LN(C52*(2.7182813^(D22))^C54))</f>
        <v>2.4638167380408542</v>
      </c>
      <c r="G22" s="140">
        <f t="shared" si="0"/>
        <v>3.5099213029921775E-18</v>
      </c>
      <c r="H22" s="140">
        <f t="shared" si="1"/>
        <v>1.2319545526870232E-17</v>
      </c>
      <c r="I22" s="140">
        <f t="shared" si="1"/>
        <v>1.0000001644807486E-18</v>
      </c>
      <c r="J22" s="216" t="str">
        <f>IF(EINGABEN!C22="","",EINGABEN!C22)</f>
        <v/>
      </c>
      <c r="K22" s="216" t="str">
        <f t="shared" si="4"/>
        <v/>
      </c>
      <c r="L22" s="216" t="str">
        <f t="shared" si="5"/>
        <v/>
      </c>
      <c r="M22" s="143" t="str">
        <f t="shared" si="6"/>
        <v/>
      </c>
      <c r="N22" s="216"/>
      <c r="O22" s="138"/>
      <c r="P22" s="138"/>
      <c r="Q22" s="138"/>
      <c r="R22" s="138"/>
      <c r="S22" s="138"/>
      <c r="T22" s="138"/>
      <c r="U22" s="138"/>
      <c r="V22" s="138"/>
    </row>
    <row r="23" spans="1:22" x14ac:dyDescent="0.3">
      <c r="A23" s="149">
        <f>EINGABEN!A23</f>
        <v>2.7182818279999998</v>
      </c>
      <c r="B23" s="169">
        <f>EINGABEN!E23</f>
        <v>1</v>
      </c>
      <c r="C23" s="105"/>
      <c r="D23" s="105">
        <f t="shared" si="2"/>
        <v>3.5099210143349711E-9</v>
      </c>
      <c r="E23" s="105">
        <f t="shared" si="3"/>
        <v>1.0000000822403709E-9</v>
      </c>
      <c r="F23" s="246">
        <f>(LN(C52*(2.7182813^(D23))^C54))</f>
        <v>2.4638167380408542</v>
      </c>
      <c r="G23" s="140">
        <f t="shared" si="0"/>
        <v>3.5099213029921775E-18</v>
      </c>
      <c r="H23" s="140">
        <f t="shared" si="1"/>
        <v>1.2319545526870232E-17</v>
      </c>
      <c r="I23" s="140">
        <f t="shared" si="1"/>
        <v>1.0000001644807486E-18</v>
      </c>
      <c r="J23" s="216" t="str">
        <f>IF(EINGABEN!C23="","",EINGABEN!C23)</f>
        <v/>
      </c>
      <c r="K23" s="216" t="str">
        <f t="shared" si="4"/>
        <v/>
      </c>
      <c r="L23" s="216" t="str">
        <f t="shared" si="5"/>
        <v/>
      </c>
      <c r="M23" s="143" t="str">
        <f t="shared" si="6"/>
        <v/>
      </c>
      <c r="N23" s="216"/>
      <c r="O23" s="138"/>
      <c r="P23" s="138"/>
      <c r="Q23" s="138"/>
      <c r="R23" s="138"/>
      <c r="S23" s="138"/>
      <c r="T23" s="138"/>
      <c r="U23" s="138"/>
      <c r="V23" s="138"/>
    </row>
    <row r="24" spans="1:22" x14ac:dyDescent="0.3">
      <c r="A24" s="149">
        <f>EINGABEN!A24</f>
        <v>2.7182818279999998</v>
      </c>
      <c r="B24" s="169">
        <f>EINGABEN!E24</f>
        <v>1</v>
      </c>
      <c r="C24" s="105"/>
      <c r="D24" s="105">
        <f t="shared" si="2"/>
        <v>3.5099210143349711E-9</v>
      </c>
      <c r="E24" s="105">
        <f t="shared" si="3"/>
        <v>1.0000000822403709E-9</v>
      </c>
      <c r="F24" s="246">
        <f>(LN(C52*(2.7182813^(D24))^C54))</f>
        <v>2.4638167380408542</v>
      </c>
      <c r="G24" s="140">
        <f t="shared" si="0"/>
        <v>3.5099213029921775E-18</v>
      </c>
      <c r="H24" s="140">
        <f t="shared" si="1"/>
        <v>1.2319545526870232E-17</v>
      </c>
      <c r="I24" s="140">
        <f t="shared" si="1"/>
        <v>1.0000001644807486E-18</v>
      </c>
      <c r="J24" s="216" t="str">
        <f>IF(EINGABEN!C24="","",EINGABEN!C24)</f>
        <v/>
      </c>
      <c r="K24" s="216" t="str">
        <f t="shared" si="4"/>
        <v/>
      </c>
      <c r="L24" s="216" t="str">
        <f t="shared" si="5"/>
        <v/>
      </c>
      <c r="M24" s="143" t="str">
        <f t="shared" si="6"/>
        <v/>
      </c>
      <c r="N24" s="216"/>
      <c r="O24" s="138"/>
      <c r="P24" s="138"/>
      <c r="Q24" s="138"/>
      <c r="R24" s="138"/>
      <c r="S24" s="138"/>
      <c r="T24" s="138"/>
      <c r="U24" s="138"/>
      <c r="V24" s="138"/>
    </row>
    <row r="25" spans="1:22" x14ac:dyDescent="0.3">
      <c r="A25" s="149">
        <f>EINGABEN!A25</f>
        <v>2.7182818279999998</v>
      </c>
      <c r="B25" s="169">
        <f>EINGABEN!E25</f>
        <v>1</v>
      </c>
      <c r="C25" s="105"/>
      <c r="D25" s="105">
        <f t="shared" si="2"/>
        <v>3.5099210143349711E-9</v>
      </c>
      <c r="E25" s="105">
        <f t="shared" si="3"/>
        <v>1.0000000822403709E-9</v>
      </c>
      <c r="F25" s="246">
        <f>(LN(C52*(2.7182813^(D25))^C54))</f>
        <v>2.4638167380408542</v>
      </c>
      <c r="G25" s="140">
        <f t="shared" si="0"/>
        <v>3.5099213029921775E-18</v>
      </c>
      <c r="H25" s="140">
        <f t="shared" si="1"/>
        <v>1.2319545526870232E-17</v>
      </c>
      <c r="I25" s="140">
        <f t="shared" si="1"/>
        <v>1.0000001644807486E-18</v>
      </c>
      <c r="J25" s="216" t="str">
        <f>IF(EINGABEN!C25="","",EINGABEN!C25)</f>
        <v/>
      </c>
      <c r="K25" s="216" t="str">
        <f t="shared" si="4"/>
        <v/>
      </c>
      <c r="L25" s="216" t="str">
        <f t="shared" si="5"/>
        <v/>
      </c>
      <c r="M25" s="143" t="str">
        <f t="shared" si="6"/>
        <v/>
      </c>
      <c r="N25" s="216"/>
      <c r="O25" s="138"/>
      <c r="P25" s="138"/>
      <c r="Q25" s="138"/>
      <c r="R25" s="138"/>
      <c r="S25" s="138"/>
      <c r="T25" s="138"/>
      <c r="U25" s="138"/>
      <c r="V25" s="138"/>
    </row>
    <row r="26" spans="1:22" x14ac:dyDescent="0.3">
      <c r="A26" s="149">
        <f>EINGABEN!A26</f>
        <v>2.7182818279999998</v>
      </c>
      <c r="B26" s="169">
        <f>EINGABEN!E26</f>
        <v>1</v>
      </c>
      <c r="C26" s="105"/>
      <c r="D26" s="105">
        <f t="shared" si="2"/>
        <v>3.5099210143349711E-9</v>
      </c>
      <c r="E26" s="105">
        <f t="shared" si="3"/>
        <v>1.0000000822403709E-9</v>
      </c>
      <c r="F26" s="246">
        <f>(LN(C52*(2.7182813^(D26))^C54))</f>
        <v>2.4638167380408542</v>
      </c>
      <c r="G26" s="140">
        <f t="shared" si="0"/>
        <v>3.5099213029921775E-18</v>
      </c>
      <c r="H26" s="140">
        <f t="shared" si="1"/>
        <v>1.2319545526870232E-17</v>
      </c>
      <c r="I26" s="140">
        <f t="shared" si="1"/>
        <v>1.0000001644807486E-18</v>
      </c>
      <c r="J26" s="216" t="str">
        <f>IF(EINGABEN!C26="","",EINGABEN!C26)</f>
        <v/>
      </c>
      <c r="K26" s="216" t="str">
        <f t="shared" si="4"/>
        <v/>
      </c>
      <c r="L26" s="216" t="str">
        <f t="shared" si="5"/>
        <v/>
      </c>
      <c r="M26" s="143" t="str">
        <f t="shared" si="6"/>
        <v/>
      </c>
      <c r="N26" s="216"/>
      <c r="O26" s="138"/>
      <c r="P26" s="138"/>
      <c r="Q26" s="138"/>
      <c r="R26" s="138"/>
      <c r="S26" s="138"/>
      <c r="T26" s="138"/>
      <c r="U26" s="138"/>
      <c r="V26" s="138"/>
    </row>
    <row r="27" spans="1:22" x14ac:dyDescent="0.3">
      <c r="A27" s="149">
        <f>EINGABEN!A27</f>
        <v>2.7182818279999998</v>
      </c>
      <c r="B27" s="169">
        <f>EINGABEN!E27</f>
        <v>1</v>
      </c>
      <c r="C27" s="105"/>
      <c r="D27" s="105">
        <f t="shared" si="2"/>
        <v>3.5099210143349711E-9</v>
      </c>
      <c r="E27" s="105">
        <f t="shared" si="3"/>
        <v>1.0000000822403709E-9</v>
      </c>
      <c r="F27" s="246">
        <f>(LN(C52*(2.7182813^(D27))^C54))</f>
        <v>2.4638167380408542</v>
      </c>
      <c r="G27" s="140">
        <f t="shared" si="0"/>
        <v>3.5099213029921775E-18</v>
      </c>
      <c r="H27" s="140">
        <f t="shared" si="1"/>
        <v>1.2319545526870232E-17</v>
      </c>
      <c r="I27" s="140">
        <f t="shared" si="1"/>
        <v>1.0000001644807486E-18</v>
      </c>
      <c r="J27" s="216" t="str">
        <f>IF(EINGABEN!C27="","",EINGABEN!C27)</f>
        <v/>
      </c>
      <c r="K27" s="216" t="str">
        <f t="shared" si="4"/>
        <v/>
      </c>
      <c r="L27" s="216" t="str">
        <f t="shared" si="5"/>
        <v/>
      </c>
      <c r="M27" s="143" t="str">
        <f t="shared" si="6"/>
        <v/>
      </c>
      <c r="N27" s="216"/>
      <c r="O27" s="138"/>
      <c r="P27" s="138"/>
      <c r="Q27" s="138"/>
      <c r="R27" s="138"/>
      <c r="S27" s="138"/>
      <c r="T27" s="138"/>
      <c r="U27" s="138"/>
      <c r="V27" s="138"/>
    </row>
    <row r="28" spans="1:22" x14ac:dyDescent="0.3">
      <c r="A28" s="149">
        <f>EINGABEN!A28</f>
        <v>2.7182818279999998</v>
      </c>
      <c r="B28" s="169">
        <f>EINGABEN!E28</f>
        <v>1</v>
      </c>
      <c r="C28" s="105"/>
      <c r="D28" s="105">
        <f t="shared" si="2"/>
        <v>3.5099210143349711E-9</v>
      </c>
      <c r="E28" s="105">
        <f t="shared" si="3"/>
        <v>1.0000000822403709E-9</v>
      </c>
      <c r="F28" s="246">
        <f>(LN(C52*(2.7182813^(D28))^C54))</f>
        <v>2.4638167380408542</v>
      </c>
      <c r="G28" s="140">
        <f t="shared" si="0"/>
        <v>3.5099213029921775E-18</v>
      </c>
      <c r="H28" s="140">
        <f t="shared" si="1"/>
        <v>1.2319545526870232E-17</v>
      </c>
      <c r="I28" s="140">
        <f t="shared" si="1"/>
        <v>1.0000001644807486E-18</v>
      </c>
      <c r="J28" s="138" t="str">
        <f>IF(EINGABEN!C28="","",EINGABEN!C28)</f>
        <v/>
      </c>
      <c r="K28" s="138" t="str">
        <f t="shared" si="4"/>
        <v/>
      </c>
      <c r="L28" s="138" t="str">
        <f t="shared" si="5"/>
        <v/>
      </c>
      <c r="M28" s="218" t="str">
        <f t="shared" si="6"/>
        <v/>
      </c>
      <c r="N28" s="138"/>
      <c r="O28" s="138"/>
      <c r="P28" s="138"/>
      <c r="Q28" s="138"/>
      <c r="R28" s="138"/>
      <c r="S28" s="138"/>
      <c r="T28" s="138"/>
      <c r="U28" s="138"/>
      <c r="V28" s="138"/>
    </row>
    <row r="29" spans="1:22" x14ac:dyDescent="0.3">
      <c r="A29" s="149">
        <f>EINGABEN!A29</f>
        <v>2.7182818279999998</v>
      </c>
      <c r="B29" s="169">
        <f>EINGABEN!E29</f>
        <v>1</v>
      </c>
      <c r="C29" s="105"/>
      <c r="D29" s="105">
        <f t="shared" si="2"/>
        <v>3.5099210143349711E-9</v>
      </c>
      <c r="E29" s="105">
        <f t="shared" si="3"/>
        <v>1.0000000822403709E-9</v>
      </c>
      <c r="F29" s="246">
        <f>(LN(C52*(2.7182813^(D29))^C54))</f>
        <v>2.4638167380408542</v>
      </c>
      <c r="G29" s="140">
        <f t="shared" si="0"/>
        <v>3.5099213029921775E-18</v>
      </c>
      <c r="H29" s="140">
        <f t="shared" si="1"/>
        <v>1.2319545526870232E-17</v>
      </c>
      <c r="I29" s="140">
        <f t="shared" si="1"/>
        <v>1.0000001644807486E-18</v>
      </c>
      <c r="J29" s="138" t="str">
        <f>IF(EINGABEN!C29="","",EINGABEN!C29)</f>
        <v/>
      </c>
      <c r="K29" s="138" t="str">
        <f t="shared" si="4"/>
        <v/>
      </c>
      <c r="L29" s="138" t="str">
        <f t="shared" si="5"/>
        <v/>
      </c>
      <c r="M29" s="218" t="str">
        <f t="shared" si="6"/>
        <v/>
      </c>
      <c r="N29" s="138"/>
      <c r="O29" s="138"/>
      <c r="P29" s="138"/>
      <c r="Q29" s="138"/>
      <c r="R29" s="138"/>
      <c r="S29" s="138"/>
      <c r="T29" s="138"/>
      <c r="U29" s="138"/>
      <c r="V29" s="138"/>
    </row>
    <row r="30" spans="1:22" x14ac:dyDescent="0.3">
      <c r="A30" s="149">
        <f>EINGABEN!A30</f>
        <v>2.7182818279999998</v>
      </c>
      <c r="B30" s="169">
        <f>EINGABEN!E30</f>
        <v>1</v>
      </c>
      <c r="C30" s="105"/>
      <c r="D30" s="105">
        <f t="shared" si="2"/>
        <v>3.5099210143349711E-9</v>
      </c>
      <c r="E30" s="105">
        <f t="shared" si="3"/>
        <v>1.0000000822403709E-9</v>
      </c>
      <c r="F30" s="246">
        <f>(LN(C52*(2.7182813^(D30))^C54))</f>
        <v>2.4638167380408542</v>
      </c>
      <c r="G30" s="140">
        <f t="shared" si="0"/>
        <v>3.5099213029921775E-18</v>
      </c>
      <c r="H30" s="140">
        <f t="shared" si="1"/>
        <v>1.2319545526870232E-17</v>
      </c>
      <c r="I30" s="140">
        <f t="shared" si="1"/>
        <v>1.0000001644807486E-18</v>
      </c>
      <c r="J30" s="138" t="str">
        <f>IF(EINGABEN!C30="","",EINGABEN!C30)</f>
        <v/>
      </c>
      <c r="K30" s="138" t="str">
        <f t="shared" si="4"/>
        <v/>
      </c>
      <c r="L30" s="138" t="str">
        <f t="shared" si="5"/>
        <v/>
      </c>
      <c r="M30" s="218" t="str">
        <f t="shared" si="6"/>
        <v/>
      </c>
      <c r="N30" s="138"/>
      <c r="O30" s="138"/>
      <c r="P30" s="138"/>
      <c r="Q30" s="138"/>
      <c r="R30" s="138"/>
      <c r="S30" s="138"/>
      <c r="T30" s="138"/>
      <c r="U30" s="138"/>
      <c r="V30" s="138"/>
    </row>
    <row r="31" spans="1:22" x14ac:dyDescent="0.3">
      <c r="A31" s="149">
        <f>EINGABEN!A31</f>
        <v>2.7182818279999998</v>
      </c>
      <c r="B31" s="169">
        <f>EINGABEN!E31</f>
        <v>1</v>
      </c>
      <c r="C31" s="105"/>
      <c r="D31" s="105">
        <f t="shared" si="2"/>
        <v>3.5099210143349711E-9</v>
      </c>
      <c r="E31" s="105">
        <f t="shared" si="3"/>
        <v>1.0000000822403709E-9</v>
      </c>
      <c r="F31" s="246">
        <f>(LN(C52*(2.7182813^(D31))^C54))</f>
        <v>2.4638167380408542</v>
      </c>
      <c r="G31" s="140">
        <f t="shared" si="0"/>
        <v>3.5099213029921775E-18</v>
      </c>
      <c r="H31" s="140">
        <f t="shared" si="1"/>
        <v>1.2319545526870232E-17</v>
      </c>
      <c r="I31" s="140">
        <f t="shared" si="1"/>
        <v>1.0000001644807486E-18</v>
      </c>
      <c r="J31" s="138" t="str">
        <f>IF(EINGABEN!C31="","",EINGABEN!C31)</f>
        <v/>
      </c>
      <c r="K31" s="138" t="str">
        <f t="shared" si="4"/>
        <v/>
      </c>
      <c r="L31" s="138" t="str">
        <f t="shared" si="5"/>
        <v/>
      </c>
      <c r="M31" s="218" t="str">
        <f t="shared" si="6"/>
        <v/>
      </c>
      <c r="N31" s="138"/>
      <c r="O31" s="138"/>
      <c r="P31" s="138"/>
      <c r="Q31" s="138"/>
      <c r="R31" s="138"/>
      <c r="S31" s="138"/>
      <c r="T31" s="138"/>
      <c r="U31" s="138"/>
      <c r="V31" s="138"/>
    </row>
    <row r="32" spans="1:22" x14ac:dyDescent="0.3">
      <c r="A32" s="149">
        <f>EINGABEN!A32</f>
        <v>2.7182818279999998</v>
      </c>
      <c r="B32" s="169">
        <f>EINGABEN!E32</f>
        <v>1</v>
      </c>
      <c r="C32" s="105"/>
      <c r="D32" s="105">
        <f t="shared" si="2"/>
        <v>3.5099210143349711E-9</v>
      </c>
      <c r="E32" s="105">
        <f t="shared" si="3"/>
        <v>1.0000000822403709E-9</v>
      </c>
      <c r="F32" s="246">
        <f>(LN(C52*(2.7182813^(D32))^C54))</f>
        <v>2.4638167380408542</v>
      </c>
      <c r="G32" s="140">
        <f t="shared" si="0"/>
        <v>3.5099213029921775E-18</v>
      </c>
      <c r="H32" s="140">
        <f t="shared" si="1"/>
        <v>1.2319545526870232E-17</v>
      </c>
      <c r="I32" s="140">
        <f t="shared" si="1"/>
        <v>1.0000001644807486E-18</v>
      </c>
      <c r="J32" s="138" t="str">
        <f>IF(EINGABEN!C32="","",EINGABEN!C32)</f>
        <v/>
      </c>
      <c r="K32" s="138" t="str">
        <f t="shared" si="4"/>
        <v/>
      </c>
      <c r="L32" s="138" t="str">
        <f t="shared" si="5"/>
        <v/>
      </c>
      <c r="M32" s="218" t="str">
        <f t="shared" si="6"/>
        <v/>
      </c>
      <c r="N32" s="138"/>
      <c r="O32" s="138"/>
      <c r="P32" s="138"/>
      <c r="Q32" s="138"/>
      <c r="R32" s="138"/>
      <c r="S32" s="138"/>
      <c r="T32" s="138"/>
      <c r="U32" s="138"/>
      <c r="V32" s="138"/>
    </row>
    <row r="33" spans="1:22" x14ac:dyDescent="0.3">
      <c r="A33" s="149">
        <f>EINGABEN!A33</f>
        <v>2.7182818279999998</v>
      </c>
      <c r="B33" s="169">
        <f>EINGABEN!E33</f>
        <v>1</v>
      </c>
      <c r="C33" s="105"/>
      <c r="D33" s="105">
        <f t="shared" si="2"/>
        <v>3.5099210143349711E-9</v>
      </c>
      <c r="E33" s="105">
        <f t="shared" si="3"/>
        <v>1.0000000822403709E-9</v>
      </c>
      <c r="F33" s="246">
        <f>(LN(C52*(2.7182813^(D33))^C54))</f>
        <v>2.4638167380408542</v>
      </c>
      <c r="G33" s="140">
        <f t="shared" si="0"/>
        <v>3.5099213029921775E-18</v>
      </c>
      <c r="H33" s="140">
        <f t="shared" si="1"/>
        <v>1.2319545526870232E-17</v>
      </c>
      <c r="I33" s="140">
        <f t="shared" si="1"/>
        <v>1.0000001644807486E-18</v>
      </c>
      <c r="J33" s="138" t="str">
        <f>IF(EINGABEN!C33="","",EINGABEN!C33)</f>
        <v/>
      </c>
      <c r="K33" s="138" t="str">
        <f t="shared" si="4"/>
        <v/>
      </c>
      <c r="L33" s="138" t="str">
        <f t="shared" si="5"/>
        <v/>
      </c>
      <c r="M33" s="218" t="str">
        <f t="shared" si="6"/>
        <v/>
      </c>
      <c r="N33" s="138"/>
      <c r="O33" s="138"/>
      <c r="P33" s="138"/>
      <c r="Q33" s="138"/>
      <c r="R33" s="138"/>
      <c r="S33" s="138"/>
      <c r="T33" s="138"/>
      <c r="U33" s="138"/>
      <c r="V33" s="138"/>
    </row>
    <row r="34" spans="1:22" x14ac:dyDescent="0.3">
      <c r="A34" s="149">
        <f>EINGABEN!A34</f>
        <v>2.7182818279999998</v>
      </c>
      <c r="B34" s="169">
        <f>EINGABEN!E34</f>
        <v>1</v>
      </c>
      <c r="C34" s="105"/>
      <c r="D34" s="105">
        <f t="shared" si="2"/>
        <v>3.5099210143349711E-9</v>
      </c>
      <c r="E34" s="105">
        <f t="shared" si="3"/>
        <v>1.0000000822403709E-9</v>
      </c>
      <c r="F34" s="246">
        <f>(LN(C52*(2.7182813^(D34))^C54))</f>
        <v>2.4638167380408542</v>
      </c>
      <c r="G34" s="140">
        <f t="shared" si="0"/>
        <v>3.5099213029921775E-18</v>
      </c>
      <c r="H34" s="140">
        <f t="shared" si="1"/>
        <v>1.2319545526870232E-17</v>
      </c>
      <c r="I34" s="140">
        <f t="shared" si="1"/>
        <v>1.0000001644807486E-18</v>
      </c>
      <c r="J34" s="138" t="str">
        <f>IF(EINGABEN!C34="","",EINGABEN!C34)</f>
        <v/>
      </c>
      <c r="K34" s="138" t="str">
        <f t="shared" si="4"/>
        <v/>
      </c>
      <c r="L34" s="138" t="str">
        <f t="shared" si="5"/>
        <v/>
      </c>
      <c r="M34" s="218" t="str">
        <f t="shared" si="6"/>
        <v/>
      </c>
      <c r="N34" s="138"/>
      <c r="O34" s="138"/>
      <c r="P34" s="138"/>
      <c r="Q34" s="138"/>
      <c r="R34" s="138"/>
      <c r="S34" s="138"/>
      <c r="T34" s="138"/>
      <c r="U34" s="138"/>
      <c r="V34" s="138"/>
    </row>
    <row r="35" spans="1:22" x14ac:dyDescent="0.3">
      <c r="A35" s="149">
        <f>EINGABEN!A35</f>
        <v>2.7182818279999998</v>
      </c>
      <c r="B35" s="169">
        <f>EINGABEN!E35</f>
        <v>1</v>
      </c>
      <c r="C35" s="105"/>
      <c r="D35" s="105">
        <f t="shared" si="2"/>
        <v>3.5099210143349711E-9</v>
      </c>
      <c r="E35" s="105">
        <f t="shared" si="3"/>
        <v>1.0000000822403709E-9</v>
      </c>
      <c r="F35" s="246">
        <f>(LN(C52*(2.7182813^(D35))^C54))</f>
        <v>2.4638167380408542</v>
      </c>
      <c r="G35" s="140">
        <f t="shared" si="0"/>
        <v>3.5099213029921775E-18</v>
      </c>
      <c r="H35" s="140">
        <f t="shared" si="1"/>
        <v>1.2319545526870232E-17</v>
      </c>
      <c r="I35" s="140">
        <f t="shared" si="1"/>
        <v>1.0000001644807486E-18</v>
      </c>
      <c r="J35" s="138" t="str">
        <f>IF(EINGABEN!C35="","",EINGABEN!C35)</f>
        <v/>
      </c>
      <c r="K35" s="138" t="str">
        <f t="shared" si="4"/>
        <v/>
      </c>
      <c r="L35" s="138" t="str">
        <f t="shared" si="5"/>
        <v/>
      </c>
      <c r="M35" s="218" t="str">
        <f t="shared" si="6"/>
        <v/>
      </c>
      <c r="N35" s="138"/>
      <c r="O35" s="138"/>
      <c r="P35" s="138"/>
      <c r="Q35" s="138"/>
      <c r="R35" s="138"/>
      <c r="S35" s="138"/>
      <c r="T35" s="138"/>
      <c r="U35" s="138"/>
      <c r="V35" s="138"/>
    </row>
    <row r="36" spans="1:22" x14ac:dyDescent="0.3">
      <c r="A36" s="149">
        <f>EINGABEN!A36</f>
        <v>2.7182818279999998</v>
      </c>
      <c r="B36" s="169">
        <f>EINGABEN!E36</f>
        <v>1</v>
      </c>
      <c r="C36" s="105"/>
      <c r="D36" s="105">
        <f t="shared" si="2"/>
        <v>3.5099210143349711E-9</v>
      </c>
      <c r="E36" s="105">
        <f t="shared" si="3"/>
        <v>1.0000000822403709E-9</v>
      </c>
      <c r="F36" s="246">
        <f>(LN(C52*(2.7182813^(D36))^C54))</f>
        <v>2.4638167380408542</v>
      </c>
      <c r="G36" s="140">
        <f t="shared" si="0"/>
        <v>3.5099213029921775E-18</v>
      </c>
      <c r="H36" s="140">
        <f t="shared" si="1"/>
        <v>1.2319545526870232E-17</v>
      </c>
      <c r="I36" s="140">
        <f t="shared" si="1"/>
        <v>1.0000001644807486E-18</v>
      </c>
      <c r="J36" s="138" t="str">
        <f>IF(EINGABEN!C36="","",EINGABEN!C36)</f>
        <v/>
      </c>
      <c r="K36" s="138" t="str">
        <f t="shared" si="4"/>
        <v/>
      </c>
      <c r="L36" s="138" t="str">
        <f t="shared" si="5"/>
        <v/>
      </c>
      <c r="M36" s="218" t="str">
        <f t="shared" si="6"/>
        <v/>
      </c>
      <c r="N36" s="138"/>
      <c r="O36" s="138"/>
      <c r="P36" s="138"/>
      <c r="Q36" s="138"/>
      <c r="R36" s="138"/>
      <c r="S36" s="138"/>
      <c r="T36" s="138"/>
      <c r="U36" s="138"/>
      <c r="V36" s="138"/>
    </row>
    <row r="37" spans="1:22" x14ac:dyDescent="0.3">
      <c r="A37" s="149">
        <f>EINGABEN!A37</f>
        <v>2.7182818279999998</v>
      </c>
      <c r="B37" s="169">
        <f>EINGABEN!E37</f>
        <v>1</v>
      </c>
      <c r="C37" s="105"/>
      <c r="D37" s="105">
        <f t="shared" si="2"/>
        <v>3.5099210143349711E-9</v>
      </c>
      <c r="E37" s="105">
        <f t="shared" si="3"/>
        <v>1.0000000822403709E-9</v>
      </c>
      <c r="F37" s="246">
        <f>(LN(C52*(2.7182813^(D37))^C54))</f>
        <v>2.4638167380408542</v>
      </c>
      <c r="G37" s="140">
        <f t="shared" si="0"/>
        <v>3.5099213029921775E-18</v>
      </c>
      <c r="H37" s="140">
        <f t="shared" si="1"/>
        <v>1.2319545526870232E-17</v>
      </c>
      <c r="I37" s="140">
        <f t="shared" si="1"/>
        <v>1.0000001644807486E-18</v>
      </c>
      <c r="J37" s="138" t="str">
        <f>IF(EINGABEN!C37="","",EINGABEN!C37)</f>
        <v/>
      </c>
      <c r="K37" s="138" t="str">
        <f t="shared" si="4"/>
        <v/>
      </c>
      <c r="L37" s="138" t="str">
        <f t="shared" si="5"/>
        <v/>
      </c>
      <c r="M37" s="218" t="str">
        <f t="shared" si="6"/>
        <v/>
      </c>
      <c r="N37" s="138"/>
      <c r="O37" s="138"/>
      <c r="P37" s="138"/>
      <c r="Q37" s="138"/>
      <c r="R37" s="138"/>
      <c r="S37" s="138"/>
      <c r="T37" s="138"/>
      <c r="U37" s="138"/>
      <c r="V37" s="138"/>
    </row>
    <row r="38" spans="1:22" x14ac:dyDescent="0.3">
      <c r="A38" s="149">
        <f>EINGABEN!A38</f>
        <v>2.7182818279999998</v>
      </c>
      <c r="B38" s="169">
        <f>EINGABEN!E38</f>
        <v>1</v>
      </c>
      <c r="C38" s="105"/>
      <c r="D38" s="105">
        <f t="shared" si="2"/>
        <v>3.5099210143349711E-9</v>
      </c>
      <c r="E38" s="105">
        <f t="shared" si="3"/>
        <v>1.0000000822403709E-9</v>
      </c>
      <c r="F38" s="246">
        <f>(LN(C52*(2.7182813^(D38))^C54))</f>
        <v>2.4638167380408542</v>
      </c>
      <c r="G38" s="140">
        <f t="shared" si="0"/>
        <v>3.5099213029921775E-18</v>
      </c>
      <c r="H38" s="140">
        <f t="shared" si="1"/>
        <v>1.2319545526870232E-17</v>
      </c>
      <c r="I38" s="140">
        <f t="shared" si="1"/>
        <v>1.0000001644807486E-18</v>
      </c>
      <c r="J38" s="138" t="str">
        <f>IF(EINGABEN!C38="","",EINGABEN!C38)</f>
        <v/>
      </c>
      <c r="K38" s="138" t="str">
        <f t="shared" si="4"/>
        <v/>
      </c>
      <c r="L38" s="138" t="str">
        <f t="shared" si="5"/>
        <v/>
      </c>
      <c r="M38" s="218" t="str">
        <f t="shared" si="6"/>
        <v/>
      </c>
      <c r="N38" s="138"/>
      <c r="O38" s="138"/>
      <c r="P38" s="138"/>
      <c r="Q38" s="138"/>
      <c r="R38" s="138"/>
      <c r="S38" s="138"/>
      <c r="T38" s="138"/>
      <c r="U38" s="138"/>
      <c r="V38" s="138"/>
    </row>
    <row r="39" spans="1:22" x14ac:dyDescent="0.3">
      <c r="A39" s="149">
        <f>EINGABEN!A39</f>
        <v>2.7182818279999998</v>
      </c>
      <c r="B39" s="169">
        <f>EINGABEN!E39</f>
        <v>1</v>
      </c>
      <c r="C39" s="105"/>
      <c r="D39" s="105">
        <f t="shared" si="2"/>
        <v>3.5099210143349711E-9</v>
      </c>
      <c r="E39" s="105">
        <f t="shared" si="3"/>
        <v>1.0000000822403709E-9</v>
      </c>
      <c r="F39" s="246">
        <f>(LN(C52*(2.7182813^(D39))^C54))</f>
        <v>2.4638167380408542</v>
      </c>
      <c r="G39" s="140">
        <f t="shared" si="0"/>
        <v>3.5099213029921775E-18</v>
      </c>
      <c r="H39" s="140">
        <f t="shared" si="1"/>
        <v>1.2319545526870232E-17</v>
      </c>
      <c r="I39" s="140">
        <f t="shared" si="1"/>
        <v>1.0000001644807486E-18</v>
      </c>
      <c r="J39" s="138" t="str">
        <f>IF(EINGABEN!C39="","",EINGABEN!C39)</f>
        <v/>
      </c>
      <c r="K39" s="138" t="str">
        <f t="shared" si="4"/>
        <v/>
      </c>
      <c r="L39" s="138" t="str">
        <f t="shared" si="5"/>
        <v/>
      </c>
      <c r="M39" s="218" t="str">
        <f t="shared" si="6"/>
        <v/>
      </c>
      <c r="N39" s="138"/>
      <c r="O39" s="138"/>
      <c r="P39" s="138"/>
      <c r="Q39" s="138"/>
      <c r="R39" s="138"/>
      <c r="S39" s="138"/>
      <c r="T39" s="138"/>
      <c r="U39" s="138"/>
      <c r="V39" s="138"/>
    </row>
    <row r="40" spans="1:22" x14ac:dyDescent="0.3">
      <c r="A40" s="149">
        <f>EINGABEN!A40</f>
        <v>2.7182818279999998</v>
      </c>
      <c r="B40" s="169">
        <f>EINGABEN!E40</f>
        <v>1</v>
      </c>
      <c r="C40" s="105"/>
      <c r="D40" s="105">
        <f t="shared" si="2"/>
        <v>3.5099210143349711E-9</v>
      </c>
      <c r="E40" s="105">
        <f t="shared" si="3"/>
        <v>1.0000000822403709E-9</v>
      </c>
      <c r="F40" s="246">
        <f>(LN(C52*(2.7182813^(D40))^C54))</f>
        <v>2.4638167380408542</v>
      </c>
      <c r="G40" s="140">
        <f t="shared" si="0"/>
        <v>3.5099213029921775E-18</v>
      </c>
      <c r="H40" s="140">
        <f t="shared" si="1"/>
        <v>1.2319545526870232E-17</v>
      </c>
      <c r="I40" s="140">
        <f t="shared" si="1"/>
        <v>1.0000001644807486E-18</v>
      </c>
      <c r="J40" s="138" t="str">
        <f>IF(EINGABEN!C40="","",EINGABEN!C40)</f>
        <v/>
      </c>
      <c r="K40" s="138" t="str">
        <f t="shared" si="4"/>
        <v/>
      </c>
      <c r="L40" s="138" t="str">
        <f t="shared" si="5"/>
        <v/>
      </c>
      <c r="M40" s="218" t="str">
        <f t="shared" si="6"/>
        <v/>
      </c>
      <c r="N40" s="138"/>
      <c r="O40" s="138"/>
      <c r="P40" s="138"/>
      <c r="Q40" s="138"/>
      <c r="R40" s="138"/>
      <c r="S40" s="138"/>
      <c r="T40" s="138"/>
      <c r="U40" s="138"/>
      <c r="V40" s="138"/>
    </row>
    <row r="41" spans="1:22" x14ac:dyDescent="0.3">
      <c r="A41" s="149">
        <f>EINGABEN!A41</f>
        <v>2.7182818279999998</v>
      </c>
      <c r="B41" s="169">
        <f>EINGABEN!E41</f>
        <v>1</v>
      </c>
      <c r="C41" s="105"/>
      <c r="D41" s="105">
        <f t="shared" si="2"/>
        <v>3.5099210143349711E-9</v>
      </c>
      <c r="E41" s="105">
        <f t="shared" si="3"/>
        <v>1.0000000822403709E-9</v>
      </c>
      <c r="F41" s="246">
        <f>(LN(C52*(2.7182813^(D41))^C54))</f>
        <v>2.4638167380408542</v>
      </c>
      <c r="G41" s="140">
        <f t="shared" si="0"/>
        <v>3.5099213029921775E-18</v>
      </c>
      <c r="H41" s="140">
        <f t="shared" si="1"/>
        <v>1.2319545526870232E-17</v>
      </c>
      <c r="I41" s="140">
        <f t="shared" si="1"/>
        <v>1.0000001644807486E-18</v>
      </c>
      <c r="J41" s="138" t="str">
        <f>IF(EINGABEN!C41="","",EINGABEN!C41)</f>
        <v/>
      </c>
      <c r="K41" s="138" t="str">
        <f t="shared" si="4"/>
        <v/>
      </c>
      <c r="L41" s="138" t="str">
        <f t="shared" si="5"/>
        <v/>
      </c>
      <c r="M41" s="218" t="str">
        <f t="shared" si="6"/>
        <v/>
      </c>
      <c r="N41" s="138"/>
      <c r="O41" s="138"/>
      <c r="P41" s="138"/>
      <c r="Q41" s="138"/>
      <c r="R41" s="138"/>
      <c r="S41" s="138"/>
      <c r="T41" s="138"/>
      <c r="U41" s="138"/>
      <c r="V41" s="138"/>
    </row>
    <row r="42" spans="1:22" x14ac:dyDescent="0.3">
      <c r="A42" s="149">
        <f>EINGABEN!A42</f>
        <v>2.7182818279999998</v>
      </c>
      <c r="B42" s="169">
        <f>EINGABEN!E42</f>
        <v>1</v>
      </c>
      <c r="C42" s="105"/>
      <c r="D42" s="105">
        <f t="shared" si="2"/>
        <v>3.5099210143349711E-9</v>
      </c>
      <c r="E42" s="105">
        <f t="shared" si="3"/>
        <v>1.0000000822403709E-9</v>
      </c>
      <c r="F42" s="246">
        <f>(LN(C52*(2.7182813^(D42))^C54))</f>
        <v>2.4638167380408542</v>
      </c>
      <c r="G42" s="140">
        <f t="shared" si="0"/>
        <v>3.5099213029921775E-18</v>
      </c>
      <c r="H42" s="140">
        <f t="shared" si="1"/>
        <v>1.2319545526870232E-17</v>
      </c>
      <c r="I42" s="140">
        <f t="shared" si="1"/>
        <v>1.0000001644807486E-18</v>
      </c>
      <c r="J42" s="138" t="str">
        <f>IF(EINGABEN!C42="","",EINGABEN!C42)</f>
        <v/>
      </c>
      <c r="K42" s="138" t="str">
        <f t="shared" si="4"/>
        <v/>
      </c>
      <c r="L42" s="138" t="str">
        <f t="shared" si="5"/>
        <v/>
      </c>
      <c r="M42" s="218" t="str">
        <f t="shared" si="6"/>
        <v/>
      </c>
      <c r="N42" s="138"/>
      <c r="O42" s="138"/>
      <c r="P42" s="138"/>
      <c r="Q42" s="138"/>
      <c r="R42" s="138"/>
      <c r="S42" s="138"/>
      <c r="T42" s="138"/>
      <c r="U42" s="138"/>
      <c r="V42" s="138"/>
    </row>
    <row r="43" spans="1:22" x14ac:dyDescent="0.3">
      <c r="A43" s="149">
        <f>EINGABEN!A43</f>
        <v>2.7182818279999998</v>
      </c>
      <c r="B43" s="169">
        <f>EINGABEN!E43</f>
        <v>1</v>
      </c>
      <c r="C43" s="105"/>
      <c r="D43" s="105">
        <f t="shared" si="2"/>
        <v>3.5099210143349711E-9</v>
      </c>
      <c r="E43" s="105">
        <f t="shared" si="3"/>
        <v>1.0000000822403709E-9</v>
      </c>
      <c r="F43" s="246">
        <f>(LN(C52*(2.7182813^(D43))^C54))</f>
        <v>2.4638167380408542</v>
      </c>
      <c r="G43" s="140">
        <f t="shared" si="0"/>
        <v>3.5099213029921775E-18</v>
      </c>
      <c r="H43" s="140">
        <f t="shared" si="1"/>
        <v>1.2319545526870232E-17</v>
      </c>
      <c r="I43" s="140">
        <f t="shared" si="1"/>
        <v>1.0000001644807486E-18</v>
      </c>
      <c r="J43" s="138" t="str">
        <f>IF(EINGABEN!C43="","",EINGABEN!C43)</f>
        <v/>
      </c>
      <c r="K43" s="138" t="str">
        <f t="shared" si="4"/>
        <v/>
      </c>
      <c r="L43" s="138" t="str">
        <f t="shared" si="5"/>
        <v/>
      </c>
      <c r="M43" s="218" t="str">
        <f t="shared" si="6"/>
        <v/>
      </c>
      <c r="N43" s="138"/>
      <c r="O43" s="138"/>
      <c r="P43" s="138"/>
      <c r="Q43" s="138"/>
      <c r="R43" s="138"/>
      <c r="S43" s="138"/>
      <c r="T43" s="138"/>
      <c r="U43" s="138"/>
      <c r="V43" s="138"/>
    </row>
    <row r="44" spans="1:22" x14ac:dyDescent="0.3">
      <c r="A44" s="149">
        <f>EINGABEN!A44</f>
        <v>2.7182818279999998</v>
      </c>
      <c r="B44" s="169">
        <f>EINGABEN!E44</f>
        <v>1</v>
      </c>
      <c r="C44" s="105"/>
      <c r="D44" s="105">
        <f t="shared" si="2"/>
        <v>3.5099210143349711E-9</v>
      </c>
      <c r="E44" s="105">
        <f t="shared" si="3"/>
        <v>1.0000000822403709E-9</v>
      </c>
      <c r="F44" s="246">
        <f>(LN(C52*(2.7182813^(D44))^C54))</f>
        <v>2.4638167380408542</v>
      </c>
      <c r="G44" s="140">
        <f t="shared" si="0"/>
        <v>3.5099213029921775E-18</v>
      </c>
      <c r="H44" s="140">
        <f t="shared" si="1"/>
        <v>1.2319545526870232E-17</v>
      </c>
      <c r="I44" s="140">
        <f t="shared" si="1"/>
        <v>1.0000001644807486E-18</v>
      </c>
      <c r="J44" s="138" t="str">
        <f>IF(EINGABEN!C44="","",EINGABEN!C44)</f>
        <v/>
      </c>
      <c r="K44" s="138" t="str">
        <f t="shared" si="4"/>
        <v/>
      </c>
      <c r="L44" s="138" t="str">
        <f t="shared" si="5"/>
        <v/>
      </c>
      <c r="M44" s="218" t="str">
        <f t="shared" si="6"/>
        <v/>
      </c>
      <c r="N44" s="138"/>
      <c r="O44" s="138"/>
      <c r="P44" s="138"/>
      <c r="Q44" s="138"/>
      <c r="R44" s="138"/>
      <c r="S44" s="138"/>
      <c r="T44" s="138"/>
      <c r="U44" s="138"/>
      <c r="V44" s="138"/>
    </row>
    <row r="45" spans="1:22" ht="15" thickBot="1" x14ac:dyDescent="0.35">
      <c r="A45" s="206">
        <f>EINGABEN!A45</f>
        <v>2.7182818279999998</v>
      </c>
      <c r="B45" s="183">
        <f>EINGABEN!E45</f>
        <v>1</v>
      </c>
      <c r="C45" s="207"/>
      <c r="D45" s="207">
        <f t="shared" si="2"/>
        <v>3.5099210143349711E-9</v>
      </c>
      <c r="E45" s="207">
        <f t="shared" si="3"/>
        <v>1.0000000822403709E-9</v>
      </c>
      <c r="F45" s="247">
        <f>(LN(C52*(2.7182813^(D45))^C54))</f>
        <v>2.4638167380408542</v>
      </c>
      <c r="G45" s="140">
        <f t="shared" si="0"/>
        <v>3.5099213029921775E-18</v>
      </c>
      <c r="H45" s="140">
        <f t="shared" si="1"/>
        <v>1.2319545526870232E-17</v>
      </c>
      <c r="I45" s="140">
        <f t="shared" si="1"/>
        <v>1.0000001644807486E-18</v>
      </c>
      <c r="J45" s="138" t="str">
        <f>IF(EINGABEN!C45="","",EINGABEN!C45)</f>
        <v/>
      </c>
      <c r="K45" s="138" t="str">
        <f t="shared" si="4"/>
        <v/>
      </c>
      <c r="L45" s="138" t="str">
        <f t="shared" si="5"/>
        <v/>
      </c>
      <c r="M45" s="218" t="str">
        <f t="shared" si="6"/>
        <v/>
      </c>
      <c r="N45" s="138"/>
      <c r="O45" s="138"/>
      <c r="P45" s="138"/>
      <c r="Q45" s="138"/>
      <c r="R45" s="138"/>
      <c r="S45" s="138"/>
      <c r="T45" s="138"/>
      <c r="U45" s="138"/>
      <c r="V45" s="138"/>
    </row>
    <row r="46" spans="1:22" ht="15" thickTop="1" x14ac:dyDescent="0.3">
      <c r="A46" s="240" t="s">
        <v>48</v>
      </c>
      <c r="B46" s="51"/>
      <c r="C46" s="51"/>
      <c r="D46" s="51"/>
      <c r="E46" s="51"/>
      <c r="F46" s="46"/>
      <c r="G46" s="216"/>
      <c r="H46" s="216"/>
      <c r="I46" s="216"/>
      <c r="J46" s="216"/>
      <c r="K46" s="248"/>
      <c r="L46" s="248" t="s">
        <v>114</v>
      </c>
      <c r="M46" s="268">
        <f>_xlfn.STDEV.S(M6:M45)</f>
        <v>28.225324682643649</v>
      </c>
      <c r="N46" s="216"/>
      <c r="O46" s="138"/>
      <c r="P46" s="138"/>
      <c r="Q46" s="138"/>
      <c r="R46" s="138"/>
      <c r="S46" s="138"/>
      <c r="T46" s="138"/>
      <c r="U46" s="138"/>
      <c r="V46" s="138"/>
    </row>
    <row r="47" spans="1:22" x14ac:dyDescent="0.3">
      <c r="A47" s="249" t="s">
        <v>40</v>
      </c>
      <c r="B47" s="51" t="s">
        <v>43</v>
      </c>
      <c r="C47" s="51"/>
      <c r="D47" s="51"/>
      <c r="E47" s="51"/>
      <c r="F47" s="176"/>
      <c r="G47" s="138"/>
      <c r="H47" s="138"/>
      <c r="I47" s="138"/>
      <c r="J47" s="138"/>
      <c r="K47" s="155"/>
      <c r="L47" s="155"/>
      <c r="M47" s="155"/>
      <c r="N47" s="138"/>
      <c r="O47" s="138"/>
      <c r="P47" s="138"/>
      <c r="Q47" s="138"/>
      <c r="R47" s="138"/>
      <c r="S47" s="138"/>
      <c r="T47" s="138"/>
      <c r="U47" s="138"/>
      <c r="V47" s="138"/>
    </row>
    <row r="48" spans="1:22" x14ac:dyDescent="0.3">
      <c r="A48" s="249" t="s">
        <v>41</v>
      </c>
      <c r="B48" s="49" t="s">
        <v>53</v>
      </c>
      <c r="C48" s="51"/>
      <c r="D48" s="51"/>
      <c r="E48" s="51"/>
      <c r="F48" s="176"/>
      <c r="G48" s="138"/>
      <c r="H48" s="138"/>
      <c r="I48" s="138"/>
      <c r="J48" s="138"/>
      <c r="K48" s="155" t="s">
        <v>115</v>
      </c>
      <c r="L48" s="219">
        <f>AVERAGE(L6:L45)</f>
        <v>68.569587555398272</v>
      </c>
      <c r="M48" s="155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 ht="15" thickBot="1" x14ac:dyDescent="0.35">
      <c r="A49" s="230" t="s">
        <v>39</v>
      </c>
      <c r="B49" s="241"/>
      <c r="C49" s="241"/>
      <c r="D49" s="241"/>
      <c r="E49" s="241"/>
      <c r="F49" s="195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 ht="15" thickTop="1" x14ac:dyDescent="0.3">
      <c r="A50" s="222"/>
      <c r="B50" s="212"/>
      <c r="C50" s="212"/>
      <c r="D50" s="212"/>
      <c r="E50" s="212"/>
      <c r="F50" s="223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 x14ac:dyDescent="0.3">
      <c r="A51" s="240"/>
      <c r="B51" s="51"/>
      <c r="C51" s="51"/>
      <c r="D51" s="51"/>
      <c r="E51" s="51"/>
      <c r="F51" s="176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  <row r="52" spans="1:22" x14ac:dyDescent="0.3">
      <c r="A52" s="224" t="s">
        <v>11</v>
      </c>
      <c r="B52" s="225"/>
      <c r="C52" s="163">
        <f>IF(MIN(EINGABEN!C6:'EINGABEN'!C45)&lt;1,"keine Lösung",IF(D59=0,0,ROUND((2.71828183^((E4-(C54*D4))/(C4))),6)))</f>
        <v>11.749571</v>
      </c>
      <c r="D52" s="51"/>
      <c r="E52" s="51"/>
      <c r="F52" s="176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</row>
    <row r="53" spans="1:22" x14ac:dyDescent="0.3">
      <c r="A53" s="226"/>
      <c r="B53" s="194"/>
      <c r="C53" s="194"/>
      <c r="D53" s="51"/>
      <c r="E53" s="51"/>
      <c r="F53" s="176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</row>
    <row r="54" spans="1:22" x14ac:dyDescent="0.3">
      <c r="A54" s="227" t="s">
        <v>12</v>
      </c>
      <c r="B54" s="194"/>
      <c r="C54" s="194">
        <f>IF(MIN(EINGABEN!C6:'EINGABEN'!C45)&lt;1,"keine Lösung",IF(D59=0,0,ROUND((C4*G4-D4*E4)/(C4*H4-(D4)^2),6)))</f>
        <v>2.4945050000000002</v>
      </c>
      <c r="D54" s="51"/>
      <c r="E54" s="51"/>
      <c r="F54" s="176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</row>
    <row r="55" spans="1:22" x14ac:dyDescent="0.3">
      <c r="A55" s="226"/>
      <c r="B55" s="194"/>
      <c r="C55" s="194"/>
      <c r="D55" s="51"/>
      <c r="E55" s="51"/>
      <c r="F55" s="176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</row>
    <row r="56" spans="1:22" x14ac:dyDescent="0.3">
      <c r="A56" s="227" t="s">
        <v>13</v>
      </c>
      <c r="B56" s="194"/>
      <c r="C56" s="194">
        <f>IF(MIN(EINGABEN!C6:'EINGABEN'!C45)&lt;1,"keine Lösung",IF(D59=0,0,IF(D58/D59&gt;1,1,ROUND(ABS(D58/D59),6))))</f>
        <v>0.96393099999999998</v>
      </c>
      <c r="D56" s="51"/>
      <c r="E56" s="51"/>
      <c r="F56" s="176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</row>
    <row r="57" spans="1:22" ht="15" thickBot="1" x14ac:dyDescent="0.35">
      <c r="A57" s="230"/>
      <c r="B57" s="241"/>
      <c r="C57" s="241"/>
      <c r="D57" s="241"/>
      <c r="E57" s="241"/>
      <c r="F57" s="195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</row>
    <row r="58" spans="1:22" ht="15" thickTop="1" x14ac:dyDescent="0.3">
      <c r="A58" s="227" t="s">
        <v>14</v>
      </c>
      <c r="B58" s="50"/>
      <c r="C58" s="170" t="s">
        <v>19</v>
      </c>
      <c r="D58" s="171">
        <f>(C4*G4-(D4*E4))</f>
        <v>79.271368000000052</v>
      </c>
      <c r="E58" s="201" t="s">
        <v>70</v>
      </c>
      <c r="F58" s="176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</row>
    <row r="59" spans="1:22" x14ac:dyDescent="0.3">
      <c r="A59" s="250"/>
      <c r="B59" s="251"/>
      <c r="C59" s="170" t="s">
        <v>20</v>
      </c>
      <c r="D59" s="172">
        <f>((C4*H4-(D4)^2)*(C4*I4-(E4)^2))^0.5</f>
        <v>82.237633483773294</v>
      </c>
      <c r="E59" s="201" t="s">
        <v>70</v>
      </c>
      <c r="F59" s="176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</row>
    <row r="60" spans="1:22" x14ac:dyDescent="0.3">
      <c r="A60" s="174"/>
      <c r="B60" s="61"/>
      <c r="C60" s="282" t="s">
        <v>109</v>
      </c>
      <c r="D60" s="283"/>
      <c r="E60" s="181">
        <f>IF(EINGABEN!D46&lt;10,"Anzahl zu klein",ROUND((E61*(1+E64/100)),2))</f>
        <v>275.19</v>
      </c>
      <c r="F60" s="176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</row>
    <row r="61" spans="1:22" x14ac:dyDescent="0.3">
      <c r="A61" s="30" t="s">
        <v>15</v>
      </c>
      <c r="B61" s="186">
        <v>16</v>
      </c>
      <c r="C61" s="229" t="s">
        <v>16</v>
      </c>
      <c r="D61" s="50" t="s">
        <v>108</v>
      </c>
      <c r="E61" s="179">
        <f>IF(MIN(EINGABEN!C6:'EINGABEN'!C45)&lt;1,"keine Lösung",IF(C56=0,0,ROUND((C52*(LN(B61))^C54),2)))</f>
        <v>149.56</v>
      </c>
      <c r="F61" s="176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</row>
    <row r="62" spans="1:22" x14ac:dyDescent="0.3">
      <c r="A62" s="228" t="s">
        <v>62</v>
      </c>
      <c r="B62" s="50" t="s">
        <v>107</v>
      </c>
      <c r="C62" s="282" t="s">
        <v>110</v>
      </c>
      <c r="D62" s="283"/>
      <c r="E62" s="181">
        <f>IF(EINGABEN!D46&lt;10,"Anzahl zu klein",ROUND((E61*(1-E64/100)),2))</f>
        <v>23.93</v>
      </c>
      <c r="F62" s="176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</row>
    <row r="63" spans="1:22" x14ac:dyDescent="0.3">
      <c r="A63" s="30" t="s">
        <v>17</v>
      </c>
      <c r="B63" s="186">
        <v>149.56</v>
      </c>
      <c r="C63" s="229" t="s">
        <v>16</v>
      </c>
      <c r="D63" s="194" t="s">
        <v>69</v>
      </c>
      <c r="E63" s="179">
        <f>IF(MIN(EINGABEN!C6:'EINGABEN'!C45)&lt;1,"keine Lösung",IF(C56=0,0,ROUND((2.71828183^((2.71828183^(((LN(B63/C52))/C54))))),2)))</f>
        <v>16</v>
      </c>
      <c r="F63" s="176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</row>
    <row r="64" spans="1:22" ht="15" thickBot="1" x14ac:dyDescent="0.35">
      <c r="A64" s="220" t="s">
        <v>127</v>
      </c>
      <c r="B64" s="204">
        <f>IF(MIN(EINGABEN!C6:'EINGABEN'!C45)&lt;1,"keine Lösung",IF(C56=0,0,ROUND((C52*(LN(1))^C54),2)))</f>
        <v>0</v>
      </c>
      <c r="C64" s="278" t="s">
        <v>117</v>
      </c>
      <c r="D64" s="278"/>
      <c r="E64" s="184">
        <f>IF(EINGABEN!D46&lt;10,"Anzahl zu klein",ROUND((((2.868009*((LN((EINGABEN!D46)^0.5)))^-2.421118)*M46)/L48)*100,0))</f>
        <v>84</v>
      </c>
      <c r="F64" s="195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</row>
    <row r="65" spans="3:22" ht="15" thickTop="1" x14ac:dyDescent="0.3">
      <c r="C65" s="212"/>
      <c r="D65" s="212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</row>
    <row r="66" spans="3:22" x14ac:dyDescent="0.3">
      <c r="C66" s="61"/>
      <c r="D66" s="61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</row>
    <row r="67" spans="3:22" x14ac:dyDescent="0.3"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</row>
    <row r="68" spans="3:22" x14ac:dyDescent="0.3"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</row>
    <row r="69" spans="3:22" x14ac:dyDescent="0.3"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</row>
    <row r="70" spans="3:22" x14ac:dyDescent="0.3"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</row>
    <row r="71" spans="3:22" x14ac:dyDescent="0.3"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</row>
  </sheetData>
  <sheetProtection algorithmName="SHA-512" hashValue="n9BTYdbWJ/UV7RrfdcJxsyN1eUCi+XY0xIGUhljut1Ip/ZylJj7BNtBjz6egW+RApJjs41sFIEsINNP8nNAsNg==" saltValue="uP5z1fMif3LQ3F28I1nP2w==" spinCount="100000" sheet="1" objects="1" scenarios="1"/>
  <mergeCells count="3">
    <mergeCell ref="C60:D60"/>
    <mergeCell ref="C62:D62"/>
    <mergeCell ref="C64:D64"/>
  </mergeCells>
  <dataValidations count="3">
    <dataValidation showInputMessage="1" showErrorMessage="1" sqref="A6:A45 B6:B9" xr:uid="{00000000-0002-0000-0700-000000000000}"/>
    <dataValidation type="decimal" operator="greaterThanOrEqual" allowBlank="1" showInputMessage="1" showErrorMessage="1" sqref="B61" xr:uid="{6058F2B8-944F-4EC7-9A7D-F15BDC512846}">
      <formula1>1</formula1>
    </dataValidation>
    <dataValidation type="decimal" operator="greaterThan" allowBlank="1" showInputMessage="1" showErrorMessage="1" sqref="B63" xr:uid="{218E82E8-2054-45E3-BC3F-F989952F4BD6}">
      <formula1>B64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11"/>
  <sheetViews>
    <sheetView topLeftCell="A39" zoomScale="91" zoomScaleNormal="100" workbookViewId="0">
      <selection activeCell="B64" sqref="B64"/>
    </sheetView>
  </sheetViews>
  <sheetFormatPr baseColWidth="10" defaultRowHeight="14.4" x14ac:dyDescent="0.3"/>
  <cols>
    <col min="1" max="1" width="19.33203125" style="139" customWidth="1"/>
    <col min="2" max="2" width="15.44140625" style="139" customWidth="1"/>
    <col min="3" max="3" width="13.6640625" style="139" customWidth="1"/>
    <col min="4" max="4" width="14.21875" style="139" customWidth="1"/>
    <col min="5" max="5" width="13.77734375" style="139" customWidth="1"/>
    <col min="6" max="6" width="9.6640625" style="139" customWidth="1"/>
    <col min="7" max="7" width="13.6640625" style="139" customWidth="1"/>
    <col min="8" max="8" width="14.44140625" style="139" customWidth="1"/>
    <col min="9" max="9" width="18.6640625" style="139" customWidth="1"/>
    <col min="10" max="10" width="27.5546875" style="139" customWidth="1"/>
    <col min="11" max="11" width="38.44140625" style="139" customWidth="1"/>
    <col min="12" max="12" width="36.109375" style="139" customWidth="1"/>
    <col min="13" max="13" width="18.6640625" style="139" customWidth="1"/>
    <col min="14" max="14" width="12.44140625" style="139" customWidth="1"/>
    <col min="15" max="16384" width="11.5546875" style="139"/>
  </cols>
  <sheetData>
    <row r="1" spans="1:22" ht="18" x14ac:dyDescent="0.35">
      <c r="A1" s="214" t="s">
        <v>60</v>
      </c>
      <c r="B1" s="215"/>
      <c r="C1" s="215"/>
      <c r="D1" s="215"/>
      <c r="E1" s="215"/>
      <c r="F1" s="215"/>
      <c r="G1" s="215"/>
      <c r="H1" s="215"/>
      <c r="I1" s="216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</row>
    <row r="2" spans="1:22" x14ac:dyDescent="0.3">
      <c r="A2" s="140"/>
      <c r="B2" s="140"/>
      <c r="C2" s="261"/>
      <c r="D2" s="261"/>
      <c r="E2" s="261"/>
      <c r="F2" s="261"/>
      <c r="G2" s="261"/>
      <c r="H2" s="140"/>
      <c r="I2" s="136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22" x14ac:dyDescent="0.3">
      <c r="A3" s="140"/>
      <c r="B3" s="140"/>
      <c r="C3" s="140" t="s">
        <v>0</v>
      </c>
      <c r="D3" s="141" t="s">
        <v>1</v>
      </c>
      <c r="E3" s="140" t="s">
        <v>2</v>
      </c>
      <c r="F3" s="140" t="s">
        <v>21</v>
      </c>
      <c r="G3" s="140" t="s">
        <v>3</v>
      </c>
      <c r="H3" s="140" t="s">
        <v>4</v>
      </c>
      <c r="I3" s="140" t="s">
        <v>134</v>
      </c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</row>
    <row r="4" spans="1:22" x14ac:dyDescent="0.3">
      <c r="A4" s="274" t="s">
        <v>135</v>
      </c>
      <c r="B4" s="274"/>
      <c r="C4" s="140">
        <f>EINGABEN!$D$46</f>
        <v>10</v>
      </c>
      <c r="D4" s="140">
        <f>IF(MIN(A6:A45)&lt;1,0,ROUND(SUM(D6:D45),3))</f>
        <v>18.372</v>
      </c>
      <c r="E4" s="140">
        <f>ROUND(SUM(E6:E45),3)</f>
        <v>11.785</v>
      </c>
      <c r="F4" s="142" t="s">
        <v>22</v>
      </c>
      <c r="G4" s="140">
        <f>IF(MIN(A6:A45)&lt;1,0,ROUND(SUM(G6:G45),3))</f>
        <v>25.614000000000001</v>
      </c>
      <c r="H4" s="140">
        <f>IF(MIN(A6:A45)&lt;1,0,ROUND(SUM(H6:H45),3))</f>
        <v>39.073999999999998</v>
      </c>
      <c r="I4" s="140">
        <f>ROUND(SUM(I6:I45),3)</f>
        <v>17.065999999999999</v>
      </c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</row>
    <row r="5" spans="1:22" x14ac:dyDescent="0.3">
      <c r="A5" s="140" t="s">
        <v>8</v>
      </c>
      <c r="B5" s="140" t="s">
        <v>9</v>
      </c>
      <c r="C5" s="140" t="s">
        <v>38</v>
      </c>
      <c r="D5" s="140" t="s">
        <v>5</v>
      </c>
      <c r="E5" s="140" t="s">
        <v>6</v>
      </c>
      <c r="F5" s="140" t="s">
        <v>23</v>
      </c>
      <c r="G5" s="140" t="s">
        <v>10</v>
      </c>
      <c r="H5" s="140" t="s">
        <v>7</v>
      </c>
      <c r="I5" s="141" t="s">
        <v>18</v>
      </c>
      <c r="J5" s="137" t="s">
        <v>113</v>
      </c>
      <c r="K5" s="137" t="s">
        <v>111</v>
      </c>
      <c r="L5" s="137" t="s">
        <v>112</v>
      </c>
      <c r="M5" s="137" t="s">
        <v>148</v>
      </c>
      <c r="N5" s="137"/>
      <c r="O5" s="137"/>
      <c r="P5" s="137"/>
      <c r="Q5" s="137"/>
      <c r="R5" s="137"/>
      <c r="S5" s="137"/>
      <c r="T5" s="137"/>
      <c r="U5" s="137"/>
      <c r="V5" s="137"/>
    </row>
    <row r="6" spans="1:22" x14ac:dyDescent="0.3">
      <c r="A6" s="140">
        <f>EINGABEN!B6</f>
        <v>8</v>
      </c>
      <c r="B6" s="140">
        <f>EINGABEN!F6</f>
        <v>64</v>
      </c>
      <c r="C6" s="140"/>
      <c r="D6" s="140">
        <f>((LN(A6+0.00000001)))</f>
        <v>2.0794415429298359</v>
      </c>
      <c r="E6" s="140">
        <f>(LN((LN(B6+0.000000001))))</f>
        <v>1.4252465486501478</v>
      </c>
      <c r="F6" s="142">
        <f>(LN(((LN((2.7182813^(C52*((A6)^C54))))))))</f>
        <v>1.3589004713727439</v>
      </c>
      <c r="G6" s="140">
        <f t="shared" ref="G6:G45" si="0">(D6*E6)</f>
        <v>2.9637168821804867</v>
      </c>
      <c r="H6" s="140">
        <f t="shared" ref="H6:I45" si="1">(D6)^2</f>
        <v>4.3240771304624159</v>
      </c>
      <c r="I6" s="140">
        <f t="shared" si="1"/>
        <v>2.0313277244391581</v>
      </c>
      <c r="J6" s="137">
        <f>IF(EINGABEN!C6="","",EINGABEN!C6)</f>
        <v>8</v>
      </c>
      <c r="K6" s="137">
        <f>IF(J6="","",B6)</f>
        <v>64</v>
      </c>
      <c r="L6" s="137">
        <f>IF(J6="","",(EXP($C$52*J6^$C$54)))</f>
        <v>49.004514996943335</v>
      </c>
      <c r="M6" s="143">
        <f>IF(K6="","",ABS(K6-L6)^1)</f>
        <v>14.995485003056665</v>
      </c>
      <c r="N6" s="137"/>
      <c r="O6" s="137"/>
      <c r="P6" s="137"/>
      <c r="Q6" s="137"/>
      <c r="R6" s="137"/>
      <c r="S6" s="137"/>
      <c r="T6" s="137"/>
      <c r="U6" s="137"/>
      <c r="V6" s="137"/>
    </row>
    <row r="7" spans="1:22" x14ac:dyDescent="0.3">
      <c r="A7" s="140">
        <f>EINGABEN!B7</f>
        <v>7</v>
      </c>
      <c r="B7" s="140">
        <f>EINGABEN!F7</f>
        <v>49</v>
      </c>
      <c r="C7" s="140"/>
      <c r="D7" s="140">
        <f t="shared" ref="D7:D45" si="2">((LN(A7+0.00000001)))</f>
        <v>1.9459101504838847</v>
      </c>
      <c r="E7" s="140">
        <f t="shared" ref="E7:E45" si="3">(LN((LN(B7+0.000000001))))</f>
        <v>1.3588769911434655</v>
      </c>
      <c r="F7" s="142">
        <f>(LN(((LN((2.7182813^(C52*((A7)^C54))))))))</f>
        <v>1.2594576403143727</v>
      </c>
      <c r="G7" s="140">
        <f t="shared" si="0"/>
        <v>2.6442525303250695</v>
      </c>
      <c r="H7" s="140">
        <f t="shared" si="1"/>
        <v>3.7865663137562149</v>
      </c>
      <c r="I7" s="140">
        <f t="shared" si="1"/>
        <v>1.8465466770591179</v>
      </c>
      <c r="J7" s="137">
        <f>IF(EINGABEN!C7="","",EINGABEN!C7)</f>
        <v>7</v>
      </c>
      <c r="K7" s="252">
        <f t="shared" ref="K7:K45" si="4">IF(J7="","",B7)</f>
        <v>49</v>
      </c>
      <c r="L7" s="137">
        <f t="shared" ref="L7:L45" si="5">IF(J7="","",(EXP($C$52*J7^$C$54)))</f>
        <v>33.903242008866144</v>
      </c>
      <c r="M7" s="143">
        <f t="shared" ref="M7:M45" si="6">IF(K7="","",ABS(K7-L7)^1)</f>
        <v>15.096757991133856</v>
      </c>
      <c r="N7" s="137"/>
      <c r="O7" s="137"/>
      <c r="P7" s="137"/>
      <c r="Q7" s="137"/>
      <c r="R7" s="137"/>
      <c r="S7" s="137"/>
      <c r="T7" s="137"/>
      <c r="U7" s="137"/>
      <c r="V7" s="137"/>
    </row>
    <row r="8" spans="1:22" x14ac:dyDescent="0.3">
      <c r="A8" s="140">
        <f>EINGABEN!B8</f>
        <v>4</v>
      </c>
      <c r="B8" s="217">
        <f>EINGABEN!F8</f>
        <v>16</v>
      </c>
      <c r="C8" s="140"/>
      <c r="D8" s="140">
        <f t="shared" si="2"/>
        <v>1.3862943636198906</v>
      </c>
      <c r="E8" s="140">
        <f t="shared" si="3"/>
        <v>1.0197814405607684</v>
      </c>
      <c r="F8" s="142">
        <f>(LN(((LN((2.7182813^(C52*((A8)^C54))))))))</f>
        <v>0.84270336880204422</v>
      </c>
      <c r="G8" s="140">
        <f t="shared" si="0"/>
        <v>1.4137172631735657</v>
      </c>
      <c r="H8" s="140">
        <f t="shared" si="1"/>
        <v>1.9218120626042774</v>
      </c>
      <c r="I8" s="140">
        <f t="shared" si="1"/>
        <v>1.039954186512196</v>
      </c>
      <c r="J8" s="137">
        <f>IF(EINGABEN!C8="","",EINGABEN!C8)</f>
        <v>4</v>
      </c>
      <c r="K8" s="252">
        <f t="shared" si="4"/>
        <v>16</v>
      </c>
      <c r="L8" s="137">
        <f t="shared" si="5"/>
        <v>10.202552095291981</v>
      </c>
      <c r="M8" s="143">
        <f t="shared" si="6"/>
        <v>5.7974479047080187</v>
      </c>
      <c r="N8" s="137"/>
      <c r="O8" s="137"/>
      <c r="P8" s="137"/>
      <c r="Q8" s="137"/>
      <c r="R8" s="137"/>
      <c r="S8" s="137"/>
      <c r="T8" s="137"/>
      <c r="U8" s="137"/>
      <c r="V8" s="137"/>
    </row>
    <row r="9" spans="1:22" x14ac:dyDescent="0.3">
      <c r="A9" s="140">
        <f>EINGABEN!B9</f>
        <v>2.5</v>
      </c>
      <c r="B9" s="140">
        <f>EINGABEN!F9</f>
        <v>6.25</v>
      </c>
      <c r="C9" s="140"/>
      <c r="D9" s="140">
        <f t="shared" si="2"/>
        <v>0.91629073587415499</v>
      </c>
      <c r="E9" s="140">
        <f t="shared" si="3"/>
        <v>0.60572560885649884</v>
      </c>
      <c r="F9" s="142">
        <f>(LN(((LN((2.7182813^(C52*((A9)^C54))))))))</f>
        <v>0.49268461604830621</v>
      </c>
      <c r="G9" s="140">
        <f t="shared" si="0"/>
        <v>0.55502076387694188</v>
      </c>
      <c r="H9" s="140">
        <f t="shared" si="1"/>
        <v>0.83958871264880042</v>
      </c>
      <c r="I9" s="140">
        <f t="shared" si="1"/>
        <v>0.36690351322457621</v>
      </c>
      <c r="J9" s="137">
        <f>IF(EINGABEN!C9="","",EINGABEN!C9)</f>
        <v>2.5</v>
      </c>
      <c r="K9" s="252">
        <f t="shared" si="4"/>
        <v>6.25</v>
      </c>
      <c r="L9" s="137">
        <f t="shared" si="5"/>
        <v>5.1382089627544953</v>
      </c>
      <c r="M9" s="143">
        <f t="shared" si="6"/>
        <v>1.1117910372455047</v>
      </c>
      <c r="N9" s="137"/>
      <c r="O9" s="137"/>
      <c r="P9" s="137"/>
      <c r="Q9" s="137"/>
      <c r="R9" s="137"/>
      <c r="S9" s="137"/>
      <c r="T9" s="137"/>
      <c r="U9" s="137"/>
      <c r="V9" s="137"/>
    </row>
    <row r="10" spans="1:22" x14ac:dyDescent="0.3">
      <c r="A10" s="140">
        <f>EINGABEN!B10</f>
        <v>4.5</v>
      </c>
      <c r="B10" s="263">
        <f>EINGABEN!F10</f>
        <v>20.25</v>
      </c>
      <c r="C10" s="140"/>
      <c r="D10" s="140">
        <f t="shared" si="2"/>
        <v>1.5040773989984964</v>
      </c>
      <c r="E10" s="140">
        <f t="shared" si="3"/>
        <v>1.1013268654024799</v>
      </c>
      <c r="F10" s="142">
        <f>(LN(((LN((2.7182813^(C52*((A10)^C54))))))))</f>
        <v>0.93041816220088791</v>
      </c>
      <c r="G10" s="140">
        <f t="shared" si="0"/>
        <v>1.6564808471617292</v>
      </c>
      <c r="H10" s="140">
        <f t="shared" si="1"/>
        <v>2.2622488221780821</v>
      </c>
      <c r="I10" s="140">
        <f t="shared" si="1"/>
        <v>1.2129208644572522</v>
      </c>
      <c r="J10" s="137">
        <f>IF(EINGABEN!C10="","",EINGABEN!C10)</f>
        <v>4.5</v>
      </c>
      <c r="K10" s="252">
        <f t="shared" si="4"/>
        <v>20.25</v>
      </c>
      <c r="L10" s="137">
        <f t="shared" si="5"/>
        <v>12.623620831368614</v>
      </c>
      <c r="M10" s="143">
        <f t="shared" si="6"/>
        <v>7.6263791686313862</v>
      </c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22" x14ac:dyDescent="0.3">
      <c r="A11" s="140">
        <f>EINGABEN!B11</f>
        <v>10</v>
      </c>
      <c r="B11" s="263">
        <f>EINGABEN!F11</f>
        <v>100</v>
      </c>
      <c r="C11" s="140"/>
      <c r="D11" s="140">
        <f t="shared" si="2"/>
        <v>2.302585093994046</v>
      </c>
      <c r="E11" s="140">
        <f t="shared" si="3"/>
        <v>1.5271796258100727</v>
      </c>
      <c r="F11" s="142">
        <f>(LN(((LN((2.7182813^(C52*((A11)^C54))))))))</f>
        <v>1.5250788211897057</v>
      </c>
      <c r="G11" s="140">
        <f t="shared" si="0"/>
        <v>3.5164610422416782</v>
      </c>
      <c r="H11" s="140">
        <f t="shared" si="1"/>
        <v>5.3018981150835698</v>
      </c>
      <c r="I11" s="140">
        <f t="shared" si="1"/>
        <v>2.3322776094893936</v>
      </c>
      <c r="J11" s="137">
        <f>IF(EINGABEN!C11="","",EINGABEN!C11)</f>
        <v>10</v>
      </c>
      <c r="K11" s="253">
        <f t="shared" si="4"/>
        <v>100</v>
      </c>
      <c r="L11" s="137">
        <f t="shared" si="5"/>
        <v>99.038302740018992</v>
      </c>
      <c r="M11" s="143">
        <f t="shared" si="6"/>
        <v>0.9616972599810083</v>
      </c>
      <c r="N11" s="137"/>
      <c r="O11" s="137"/>
      <c r="P11" s="137"/>
      <c r="Q11" s="137"/>
      <c r="R11" s="137"/>
      <c r="S11" s="137"/>
      <c r="T11" s="137"/>
      <c r="U11" s="137"/>
      <c r="V11" s="137"/>
    </row>
    <row r="12" spans="1:22" x14ac:dyDescent="0.3">
      <c r="A12" s="140">
        <f>EINGABEN!B12</f>
        <v>12</v>
      </c>
      <c r="B12" s="263">
        <f>EINGABEN!F12</f>
        <v>144</v>
      </c>
      <c r="C12" s="140"/>
      <c r="D12" s="140">
        <f t="shared" si="2"/>
        <v>2.4849066506213338</v>
      </c>
      <c r="E12" s="140">
        <f t="shared" si="3"/>
        <v>1.6033822739266685</v>
      </c>
      <c r="F12" s="142">
        <f>(LN(((LN((2.7182813^(C52*((A12)^C54))))))))</f>
        <v>1.6608564193575155</v>
      </c>
      <c r="G12" s="140">
        <f t="shared" si="0"/>
        <v>3.984255275968736</v>
      </c>
      <c r="H12" s="140">
        <f t="shared" si="1"/>
        <v>6.1747610623021352</v>
      </c>
      <c r="I12" s="140">
        <f t="shared" si="1"/>
        <v>2.5708347163422545</v>
      </c>
      <c r="J12" s="137">
        <f>IF(EINGABEN!C12="","",EINGABEN!C12)</f>
        <v>12</v>
      </c>
      <c r="K12" s="252">
        <f t="shared" si="4"/>
        <v>144</v>
      </c>
      <c r="L12" s="137">
        <f t="shared" si="5"/>
        <v>193.21778505243347</v>
      </c>
      <c r="M12" s="143">
        <f t="shared" si="6"/>
        <v>49.21778505243347</v>
      </c>
      <c r="N12" s="137"/>
      <c r="O12" s="137"/>
      <c r="P12" s="137"/>
      <c r="Q12" s="137"/>
      <c r="R12" s="137"/>
      <c r="S12" s="137"/>
      <c r="T12" s="137"/>
      <c r="U12" s="137"/>
      <c r="V12" s="137"/>
    </row>
    <row r="13" spans="1:22" x14ac:dyDescent="0.3">
      <c r="A13" s="140">
        <f>EINGABEN!B13</f>
        <v>15</v>
      </c>
      <c r="B13" s="263">
        <f>EINGABEN!F13</f>
        <v>225</v>
      </c>
      <c r="C13" s="140"/>
      <c r="D13" s="140">
        <f t="shared" si="2"/>
        <v>2.7080502017688768</v>
      </c>
      <c r="E13" s="140">
        <f t="shared" si="3"/>
        <v>1.6893760735121608</v>
      </c>
      <c r="F13" s="142">
        <f>(LN(((LN((2.7182813^(C52*((A13)^C54))))))))</f>
        <v>1.8270347691744775</v>
      </c>
      <c r="G13" s="140">
        <f t="shared" si="0"/>
        <v>4.5749152167381197</v>
      </c>
      <c r="H13" s="140">
        <f t="shared" si="1"/>
        <v>7.3335358953004546</v>
      </c>
      <c r="I13" s="140">
        <f t="shared" si="1"/>
        <v>2.8539915177553659</v>
      </c>
      <c r="J13" s="137">
        <f>IF(EINGABEN!C13="","",EINGABEN!C13)</f>
        <v>15</v>
      </c>
      <c r="K13" s="252">
        <f t="shared" si="4"/>
        <v>225</v>
      </c>
      <c r="L13" s="137">
        <f t="shared" si="5"/>
        <v>500.41128631640231</v>
      </c>
      <c r="M13" s="143">
        <f t="shared" si="6"/>
        <v>275.41128631640231</v>
      </c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x14ac:dyDescent="0.3">
      <c r="A14" s="140">
        <f>EINGABEN!B14</f>
        <v>1.5</v>
      </c>
      <c r="B14" s="263">
        <f>EINGABEN!F14</f>
        <v>2.25</v>
      </c>
      <c r="C14" s="140"/>
      <c r="D14" s="140">
        <f t="shared" si="2"/>
        <v>0.40546511477483099</v>
      </c>
      <c r="E14" s="140">
        <f t="shared" si="3"/>
        <v>-0.20957327460986719</v>
      </c>
      <c r="F14" s="142">
        <f>(LN(((LN((2.7182813^(C52*((A14)^C54))))))))</f>
        <v>0.11226511164541668</v>
      </c>
      <c r="G14" s="140">
        <f t="shared" si="0"/>
        <v>-8.4974651843426979E-2</v>
      </c>
      <c r="H14" s="140">
        <f t="shared" si="1"/>
        <v>0.16440195929936688</v>
      </c>
      <c r="I14" s="140">
        <f t="shared" si="1"/>
        <v>4.3920957430702803E-2</v>
      </c>
      <c r="J14" s="137">
        <f>IF(EINGABEN!C14="","",EINGABEN!C14)</f>
        <v>1.5</v>
      </c>
      <c r="K14" s="232">
        <f t="shared" si="4"/>
        <v>2.25</v>
      </c>
      <c r="L14" s="137">
        <f t="shared" si="5"/>
        <v>3.0612081192119587</v>
      </c>
      <c r="M14" s="143">
        <f t="shared" si="6"/>
        <v>0.81120811921195868</v>
      </c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ht="15" thickBot="1" x14ac:dyDescent="0.35">
      <c r="A15" s="144">
        <f>EINGABEN!B15</f>
        <v>14</v>
      </c>
      <c r="B15" s="188">
        <f>EINGABEN!F15</f>
        <v>196</v>
      </c>
      <c r="C15" s="144"/>
      <c r="D15" s="144">
        <f t="shared" si="2"/>
        <v>2.6390573303295444</v>
      </c>
      <c r="E15" s="144">
        <f t="shared" si="3"/>
        <v>1.663568961838277</v>
      </c>
      <c r="F15" s="145">
        <f>(LN(((LN((2.7182813^(C52*((A15)^C54))))))))</f>
        <v>1.7756547428850722</v>
      </c>
      <c r="G15" s="140">
        <f t="shared" si="0"/>
        <v>4.3902538632480148</v>
      </c>
      <c r="H15" s="140">
        <f t="shared" si="1"/>
        <v>6.9646235927661015</v>
      </c>
      <c r="I15" s="140">
        <f t="shared" si="1"/>
        <v>2.7674616907916825</v>
      </c>
      <c r="J15" s="137">
        <f>IF(EINGABEN!C15="","",EINGABEN!C15)</f>
        <v>14</v>
      </c>
      <c r="K15" s="252">
        <f t="shared" si="4"/>
        <v>196</v>
      </c>
      <c r="L15" s="137">
        <f t="shared" si="5"/>
        <v>366.55431744583797</v>
      </c>
      <c r="M15" s="143">
        <f t="shared" si="6"/>
        <v>170.55431744583797</v>
      </c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ht="15" thickTop="1" x14ac:dyDescent="0.3">
      <c r="A16" s="146">
        <f>EINGABEN!B16</f>
        <v>1</v>
      </c>
      <c r="B16" s="190">
        <f>EINGABEN!F16</f>
        <v>2.7182818279999998</v>
      </c>
      <c r="C16" s="147"/>
      <c r="D16" s="147">
        <f t="shared" si="2"/>
        <v>9.9999998892252911E-9</v>
      </c>
      <c r="E16" s="147">
        <f t="shared" si="3"/>
        <v>1.9900614487662804E-10</v>
      </c>
      <c r="F16" s="266">
        <f>(LN(((LN((2.7182813^(C52*((A16)^C54))))))))</f>
        <v>-0.18969083633935502</v>
      </c>
      <c r="G16" s="259">
        <f t="shared" si="0"/>
        <v>1.9900614267214327E-18</v>
      </c>
      <c r="H16" s="140">
        <f t="shared" si="1"/>
        <v>9.9999997784505839E-17</v>
      </c>
      <c r="I16" s="140">
        <f t="shared" si="1"/>
        <v>3.960344569865747E-20</v>
      </c>
      <c r="J16" s="137" t="str">
        <f>IF(EINGABEN!C16="","",EINGABEN!C16)</f>
        <v/>
      </c>
      <c r="K16" s="252" t="str">
        <f t="shared" si="4"/>
        <v/>
      </c>
      <c r="L16" s="137" t="str">
        <f t="shared" si="5"/>
        <v/>
      </c>
      <c r="M16" s="143" t="str">
        <f t="shared" si="6"/>
        <v/>
      </c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x14ac:dyDescent="0.3">
      <c r="A17" s="149">
        <f>EINGABEN!B17</f>
        <v>1</v>
      </c>
      <c r="B17" s="169">
        <f>EINGABEN!F17</f>
        <v>2.7182818279999998</v>
      </c>
      <c r="C17" s="105"/>
      <c r="D17" s="105">
        <f t="shared" si="2"/>
        <v>9.9999998892252911E-9</v>
      </c>
      <c r="E17" s="105">
        <f t="shared" si="3"/>
        <v>1.9900614487662804E-10</v>
      </c>
      <c r="F17" s="262">
        <f>(LN(((LN((2.7182813^(C52*((A17)^C54))))))))</f>
        <v>-0.18969083633935502</v>
      </c>
      <c r="G17" s="259">
        <f t="shared" si="0"/>
        <v>1.9900614267214327E-18</v>
      </c>
      <c r="H17" s="140">
        <f t="shared" si="1"/>
        <v>9.9999997784505839E-17</v>
      </c>
      <c r="I17" s="140">
        <f t="shared" si="1"/>
        <v>3.960344569865747E-20</v>
      </c>
      <c r="J17" s="137" t="str">
        <f>IF(EINGABEN!C17="","",EINGABEN!C17)</f>
        <v/>
      </c>
      <c r="K17" s="252" t="str">
        <f t="shared" si="4"/>
        <v/>
      </c>
      <c r="L17" s="137" t="str">
        <f t="shared" si="5"/>
        <v/>
      </c>
      <c r="M17" s="143" t="str">
        <f t="shared" si="6"/>
        <v/>
      </c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x14ac:dyDescent="0.3">
      <c r="A18" s="149">
        <f>EINGABEN!B18</f>
        <v>1</v>
      </c>
      <c r="B18" s="169">
        <f>EINGABEN!F18</f>
        <v>2.7182818279999998</v>
      </c>
      <c r="C18" s="105"/>
      <c r="D18" s="105">
        <f t="shared" si="2"/>
        <v>9.9999998892252911E-9</v>
      </c>
      <c r="E18" s="105">
        <f t="shared" si="3"/>
        <v>1.9900614487662804E-10</v>
      </c>
      <c r="F18" s="262">
        <f>(LN(((LN((2.7182813^(C52*((A18)^C54))))))))</f>
        <v>-0.18969083633935502</v>
      </c>
      <c r="G18" s="259">
        <f t="shared" si="0"/>
        <v>1.9900614267214327E-18</v>
      </c>
      <c r="H18" s="140">
        <f t="shared" si="1"/>
        <v>9.9999997784505839E-17</v>
      </c>
      <c r="I18" s="140">
        <f t="shared" si="1"/>
        <v>3.960344569865747E-20</v>
      </c>
      <c r="J18" s="137" t="str">
        <f>IF(EINGABEN!C18="","",EINGABEN!C18)</f>
        <v/>
      </c>
      <c r="K18" s="252" t="str">
        <f t="shared" si="4"/>
        <v/>
      </c>
      <c r="L18" s="137" t="str">
        <f t="shared" si="5"/>
        <v/>
      </c>
      <c r="M18" s="143" t="str">
        <f t="shared" si="6"/>
        <v/>
      </c>
      <c r="N18" s="137"/>
      <c r="O18" s="137"/>
      <c r="P18" s="137"/>
      <c r="Q18" s="137"/>
      <c r="R18" s="137"/>
      <c r="S18" s="137"/>
      <c r="T18" s="137"/>
      <c r="U18" s="137"/>
      <c r="V18" s="137"/>
    </row>
    <row r="19" spans="1:22" x14ac:dyDescent="0.3">
      <c r="A19" s="149">
        <f>EINGABEN!B19</f>
        <v>1</v>
      </c>
      <c r="B19" s="169">
        <f>EINGABEN!F19</f>
        <v>2.7182818279999998</v>
      </c>
      <c r="C19" s="105"/>
      <c r="D19" s="105">
        <f t="shared" si="2"/>
        <v>9.9999998892252911E-9</v>
      </c>
      <c r="E19" s="105">
        <f t="shared" si="3"/>
        <v>1.9900614487662804E-10</v>
      </c>
      <c r="F19" s="262">
        <f>(LN(((LN((2.7182813^(C52*((A19)^C54))))))))</f>
        <v>-0.18969083633935502</v>
      </c>
      <c r="G19" s="259">
        <f t="shared" si="0"/>
        <v>1.9900614267214327E-18</v>
      </c>
      <c r="H19" s="140">
        <f t="shared" si="1"/>
        <v>9.9999997784505839E-17</v>
      </c>
      <c r="I19" s="140">
        <f t="shared" si="1"/>
        <v>3.960344569865747E-20</v>
      </c>
      <c r="J19" s="137" t="str">
        <f>IF(EINGABEN!C19="","",EINGABEN!C19)</f>
        <v/>
      </c>
      <c r="K19" s="252" t="str">
        <f t="shared" si="4"/>
        <v/>
      </c>
      <c r="L19" s="137" t="str">
        <f t="shared" si="5"/>
        <v/>
      </c>
      <c r="M19" s="143" t="str">
        <f t="shared" si="6"/>
        <v/>
      </c>
      <c r="N19" s="137"/>
      <c r="O19" s="137"/>
      <c r="P19" s="137"/>
      <c r="Q19" s="137"/>
      <c r="R19" s="137"/>
      <c r="S19" s="137"/>
      <c r="T19" s="137"/>
      <c r="U19" s="137"/>
      <c r="V19" s="137"/>
    </row>
    <row r="20" spans="1:22" x14ac:dyDescent="0.3">
      <c r="A20" s="149">
        <f>EINGABEN!B20</f>
        <v>1</v>
      </c>
      <c r="B20" s="169">
        <f>EINGABEN!F20</f>
        <v>2.7182818279999998</v>
      </c>
      <c r="C20" s="105"/>
      <c r="D20" s="105">
        <f t="shared" si="2"/>
        <v>9.9999998892252911E-9</v>
      </c>
      <c r="E20" s="105">
        <f t="shared" si="3"/>
        <v>1.9900614487662804E-10</v>
      </c>
      <c r="F20" s="262">
        <f>(LN(((LN((2.7182813^(C52*((A20)^C54))))))))</f>
        <v>-0.18969083633935502</v>
      </c>
      <c r="G20" s="259">
        <f t="shared" si="0"/>
        <v>1.9900614267214327E-18</v>
      </c>
      <c r="H20" s="140">
        <f t="shared" si="1"/>
        <v>9.9999997784505839E-17</v>
      </c>
      <c r="I20" s="140">
        <f t="shared" si="1"/>
        <v>3.960344569865747E-20</v>
      </c>
      <c r="J20" s="137" t="str">
        <f>IF(EINGABEN!C20="","",EINGABEN!C20)</f>
        <v/>
      </c>
      <c r="K20" s="252" t="str">
        <f t="shared" si="4"/>
        <v/>
      </c>
      <c r="L20" s="137" t="str">
        <f t="shared" si="5"/>
        <v/>
      </c>
      <c r="M20" s="143" t="str">
        <f t="shared" si="6"/>
        <v/>
      </c>
      <c r="N20" s="137"/>
      <c r="O20" s="137"/>
      <c r="P20" s="137"/>
      <c r="Q20" s="137"/>
      <c r="R20" s="137"/>
      <c r="S20" s="137"/>
      <c r="T20" s="137"/>
      <c r="U20" s="137"/>
      <c r="V20" s="137"/>
    </row>
    <row r="21" spans="1:22" x14ac:dyDescent="0.3">
      <c r="A21" s="149">
        <f>EINGABEN!B21</f>
        <v>1</v>
      </c>
      <c r="B21" s="169">
        <f>EINGABEN!F21</f>
        <v>2.7182818279999998</v>
      </c>
      <c r="C21" s="105"/>
      <c r="D21" s="105">
        <f t="shared" si="2"/>
        <v>9.9999998892252911E-9</v>
      </c>
      <c r="E21" s="105">
        <f t="shared" si="3"/>
        <v>1.9900614487662804E-10</v>
      </c>
      <c r="F21" s="262">
        <f>(LN(((LN((2.7182813^(C52*((A21)^C54))))))))</f>
        <v>-0.18969083633935502</v>
      </c>
      <c r="G21" s="259">
        <f t="shared" si="0"/>
        <v>1.9900614267214327E-18</v>
      </c>
      <c r="H21" s="140">
        <f t="shared" si="1"/>
        <v>9.9999997784505839E-17</v>
      </c>
      <c r="I21" s="140">
        <f t="shared" si="1"/>
        <v>3.960344569865747E-20</v>
      </c>
      <c r="J21" s="137" t="str">
        <f>IF(EINGABEN!C21="","",EINGABEN!C21)</f>
        <v/>
      </c>
      <c r="K21" s="252" t="str">
        <f t="shared" si="4"/>
        <v/>
      </c>
      <c r="L21" s="137" t="str">
        <f t="shared" si="5"/>
        <v/>
      </c>
      <c r="M21" s="143" t="str">
        <f t="shared" si="6"/>
        <v/>
      </c>
      <c r="N21" s="137"/>
      <c r="O21" s="137"/>
      <c r="P21" s="137"/>
      <c r="Q21" s="137"/>
      <c r="R21" s="137"/>
      <c r="S21" s="137"/>
      <c r="T21" s="137"/>
      <c r="U21" s="137"/>
      <c r="V21" s="137"/>
    </row>
    <row r="22" spans="1:22" x14ac:dyDescent="0.3">
      <c r="A22" s="149">
        <f>EINGABEN!B22</f>
        <v>1</v>
      </c>
      <c r="B22" s="169">
        <f>EINGABEN!F22</f>
        <v>2.7182818279999998</v>
      </c>
      <c r="C22" s="105"/>
      <c r="D22" s="105">
        <f t="shared" si="2"/>
        <v>9.9999998892252911E-9</v>
      </c>
      <c r="E22" s="105">
        <f t="shared" si="3"/>
        <v>1.9900614487662804E-10</v>
      </c>
      <c r="F22" s="262">
        <f>(LN(((LN((2.7182813^(C52*((A22)^C54))))))))</f>
        <v>-0.18969083633935502</v>
      </c>
      <c r="G22" s="259">
        <f t="shared" si="0"/>
        <v>1.9900614267214327E-18</v>
      </c>
      <c r="H22" s="140">
        <f t="shared" si="1"/>
        <v>9.9999997784505839E-17</v>
      </c>
      <c r="I22" s="140">
        <f t="shared" si="1"/>
        <v>3.960344569865747E-20</v>
      </c>
      <c r="J22" s="137" t="str">
        <f>IF(EINGABEN!C22="","",EINGABEN!C22)</f>
        <v/>
      </c>
      <c r="K22" s="252" t="str">
        <f t="shared" si="4"/>
        <v/>
      </c>
      <c r="L22" s="137" t="str">
        <f t="shared" si="5"/>
        <v/>
      </c>
      <c r="M22" s="143" t="str">
        <f t="shared" si="6"/>
        <v/>
      </c>
      <c r="N22" s="137"/>
      <c r="O22" s="137"/>
      <c r="P22" s="137"/>
      <c r="Q22" s="137"/>
      <c r="R22" s="137"/>
      <c r="S22" s="137"/>
      <c r="T22" s="137"/>
      <c r="U22" s="137"/>
      <c r="V22" s="137"/>
    </row>
    <row r="23" spans="1:22" x14ac:dyDescent="0.3">
      <c r="A23" s="149">
        <f>EINGABEN!B23</f>
        <v>1</v>
      </c>
      <c r="B23" s="169">
        <f>EINGABEN!F23</f>
        <v>2.7182818279999998</v>
      </c>
      <c r="C23" s="105"/>
      <c r="D23" s="105">
        <f t="shared" si="2"/>
        <v>9.9999998892252911E-9</v>
      </c>
      <c r="E23" s="105">
        <f t="shared" si="3"/>
        <v>1.9900614487662804E-10</v>
      </c>
      <c r="F23" s="262">
        <f>(LN(((LN((2.7182813^(C52*((A23)^C54))))))))</f>
        <v>-0.18969083633935502</v>
      </c>
      <c r="G23" s="259">
        <f t="shared" si="0"/>
        <v>1.9900614267214327E-18</v>
      </c>
      <c r="H23" s="140">
        <f t="shared" si="1"/>
        <v>9.9999997784505839E-17</v>
      </c>
      <c r="I23" s="140">
        <f t="shared" si="1"/>
        <v>3.960344569865747E-20</v>
      </c>
      <c r="J23" s="137" t="str">
        <f>IF(EINGABEN!C23="","",EINGABEN!C23)</f>
        <v/>
      </c>
      <c r="K23" s="252" t="str">
        <f t="shared" si="4"/>
        <v/>
      </c>
      <c r="L23" s="137" t="str">
        <f t="shared" si="5"/>
        <v/>
      </c>
      <c r="M23" s="143" t="str">
        <f t="shared" si="6"/>
        <v/>
      </c>
      <c r="N23" s="137"/>
      <c r="O23" s="137"/>
      <c r="P23" s="137"/>
      <c r="Q23" s="137"/>
      <c r="R23" s="137"/>
      <c r="S23" s="137"/>
      <c r="T23" s="137"/>
      <c r="U23" s="137"/>
      <c r="V23" s="137"/>
    </row>
    <row r="24" spans="1:22" x14ac:dyDescent="0.3">
      <c r="A24" s="149">
        <f>EINGABEN!B24</f>
        <v>1</v>
      </c>
      <c r="B24" s="169">
        <f>EINGABEN!F24</f>
        <v>2.7182818279999998</v>
      </c>
      <c r="C24" s="105"/>
      <c r="D24" s="105">
        <f t="shared" si="2"/>
        <v>9.9999998892252911E-9</v>
      </c>
      <c r="E24" s="105">
        <f t="shared" si="3"/>
        <v>1.9900614487662804E-10</v>
      </c>
      <c r="F24" s="262">
        <f>(LN(((LN((2.7182813^(C52*((A24)^C54))))))))</f>
        <v>-0.18969083633935502</v>
      </c>
      <c r="G24" s="259">
        <f t="shared" si="0"/>
        <v>1.9900614267214327E-18</v>
      </c>
      <c r="H24" s="140">
        <f t="shared" si="1"/>
        <v>9.9999997784505839E-17</v>
      </c>
      <c r="I24" s="140">
        <f t="shared" si="1"/>
        <v>3.960344569865747E-20</v>
      </c>
      <c r="J24" s="137" t="str">
        <f>IF(EINGABEN!C24="","",EINGABEN!C24)</f>
        <v/>
      </c>
      <c r="K24" s="252" t="str">
        <f t="shared" si="4"/>
        <v/>
      </c>
      <c r="L24" s="137" t="str">
        <f t="shared" si="5"/>
        <v/>
      </c>
      <c r="M24" s="143" t="str">
        <f t="shared" si="6"/>
        <v/>
      </c>
      <c r="N24" s="137"/>
      <c r="O24" s="137"/>
      <c r="P24" s="137"/>
      <c r="Q24" s="137"/>
      <c r="R24" s="137"/>
      <c r="S24" s="137"/>
      <c r="T24" s="137"/>
      <c r="U24" s="137"/>
      <c r="V24" s="137"/>
    </row>
    <row r="25" spans="1:22" x14ac:dyDescent="0.3">
      <c r="A25" s="149">
        <f>EINGABEN!B25</f>
        <v>1</v>
      </c>
      <c r="B25" s="169">
        <f>EINGABEN!F25</f>
        <v>2.7182818279999998</v>
      </c>
      <c r="C25" s="105"/>
      <c r="D25" s="105">
        <f t="shared" si="2"/>
        <v>9.9999998892252911E-9</v>
      </c>
      <c r="E25" s="105">
        <f t="shared" si="3"/>
        <v>1.9900614487662804E-10</v>
      </c>
      <c r="F25" s="262">
        <f>(LN(((LN((2.7182813^(C52*((A25)^C54))))))))</f>
        <v>-0.18969083633935502</v>
      </c>
      <c r="G25" s="259">
        <f t="shared" si="0"/>
        <v>1.9900614267214327E-18</v>
      </c>
      <c r="H25" s="140">
        <f t="shared" si="1"/>
        <v>9.9999997784505839E-17</v>
      </c>
      <c r="I25" s="140">
        <f t="shared" si="1"/>
        <v>3.960344569865747E-20</v>
      </c>
      <c r="J25" s="137" t="str">
        <f>IF(EINGABEN!C25="","",EINGABEN!C25)</f>
        <v/>
      </c>
      <c r="K25" s="252" t="str">
        <f t="shared" si="4"/>
        <v/>
      </c>
      <c r="L25" s="137" t="str">
        <f t="shared" si="5"/>
        <v/>
      </c>
      <c r="M25" s="143" t="str">
        <f t="shared" si="6"/>
        <v/>
      </c>
      <c r="N25" s="137"/>
      <c r="O25" s="137"/>
      <c r="P25" s="137"/>
      <c r="Q25" s="137"/>
      <c r="R25" s="137"/>
      <c r="S25" s="137"/>
      <c r="T25" s="137"/>
      <c r="U25" s="137"/>
      <c r="V25" s="137"/>
    </row>
    <row r="26" spans="1:22" x14ac:dyDescent="0.3">
      <c r="A26" s="149">
        <f>EINGABEN!B26</f>
        <v>1</v>
      </c>
      <c r="B26" s="169">
        <f>EINGABEN!F26</f>
        <v>2.7182818279999998</v>
      </c>
      <c r="C26" s="105"/>
      <c r="D26" s="105">
        <f t="shared" si="2"/>
        <v>9.9999998892252911E-9</v>
      </c>
      <c r="E26" s="105">
        <f t="shared" si="3"/>
        <v>1.9900614487662804E-10</v>
      </c>
      <c r="F26" s="262">
        <f>(LN(((LN((2.7182813^(C52*((A26)^C54))))))))</f>
        <v>-0.18969083633935502</v>
      </c>
      <c r="G26" s="259">
        <f t="shared" si="0"/>
        <v>1.9900614267214327E-18</v>
      </c>
      <c r="H26" s="140">
        <f t="shared" si="1"/>
        <v>9.9999997784505839E-17</v>
      </c>
      <c r="I26" s="140">
        <f t="shared" si="1"/>
        <v>3.960344569865747E-20</v>
      </c>
      <c r="J26" s="137" t="str">
        <f>IF(EINGABEN!C26="","",EINGABEN!C26)</f>
        <v/>
      </c>
      <c r="K26" s="252" t="str">
        <f t="shared" si="4"/>
        <v/>
      </c>
      <c r="L26" s="137" t="str">
        <f t="shared" si="5"/>
        <v/>
      </c>
      <c r="M26" s="143" t="str">
        <f t="shared" si="6"/>
        <v/>
      </c>
      <c r="N26" s="137"/>
      <c r="O26" s="137"/>
      <c r="P26" s="137"/>
      <c r="Q26" s="137"/>
      <c r="R26" s="137"/>
      <c r="S26" s="137"/>
      <c r="T26" s="137"/>
      <c r="U26" s="137"/>
      <c r="V26" s="137"/>
    </row>
    <row r="27" spans="1:22" x14ac:dyDescent="0.3">
      <c r="A27" s="149">
        <f>EINGABEN!B27</f>
        <v>1</v>
      </c>
      <c r="B27" s="169">
        <f>EINGABEN!F27</f>
        <v>2.7182818279999998</v>
      </c>
      <c r="C27" s="105"/>
      <c r="D27" s="105">
        <f t="shared" si="2"/>
        <v>9.9999998892252911E-9</v>
      </c>
      <c r="E27" s="105">
        <f t="shared" si="3"/>
        <v>1.9900614487662804E-10</v>
      </c>
      <c r="F27" s="262">
        <f>(LN(((LN((2.7182813^(C52*((A27)^C54))))))))</f>
        <v>-0.18969083633935502</v>
      </c>
      <c r="G27" s="259">
        <f t="shared" si="0"/>
        <v>1.9900614267214327E-18</v>
      </c>
      <c r="H27" s="140">
        <f t="shared" si="1"/>
        <v>9.9999997784505839E-17</v>
      </c>
      <c r="I27" s="140">
        <f t="shared" si="1"/>
        <v>3.960344569865747E-20</v>
      </c>
      <c r="J27" s="137" t="str">
        <f>IF(EINGABEN!C27="","",EINGABEN!C27)</f>
        <v/>
      </c>
      <c r="K27" s="252" t="str">
        <f t="shared" si="4"/>
        <v/>
      </c>
      <c r="L27" s="137" t="str">
        <f t="shared" si="5"/>
        <v/>
      </c>
      <c r="M27" s="143" t="str">
        <f t="shared" si="6"/>
        <v/>
      </c>
      <c r="N27" s="137"/>
      <c r="O27" s="137"/>
      <c r="P27" s="137"/>
      <c r="Q27" s="137"/>
      <c r="R27" s="137"/>
      <c r="S27" s="137"/>
      <c r="T27" s="137"/>
      <c r="U27" s="137"/>
      <c r="V27" s="137"/>
    </row>
    <row r="28" spans="1:22" x14ac:dyDescent="0.3">
      <c r="A28" s="149">
        <f>EINGABEN!B28</f>
        <v>1</v>
      </c>
      <c r="B28" s="169">
        <f>EINGABEN!F28</f>
        <v>2.7182818279999998</v>
      </c>
      <c r="C28" s="105"/>
      <c r="D28" s="105">
        <f t="shared" si="2"/>
        <v>9.9999998892252911E-9</v>
      </c>
      <c r="E28" s="105">
        <f t="shared" si="3"/>
        <v>1.9900614487662804E-10</v>
      </c>
      <c r="F28" s="262">
        <f>(LN(((LN((2.7182813^(C52*((A28)^C54))))))))</f>
        <v>-0.18969083633935502</v>
      </c>
      <c r="G28" s="259">
        <f t="shared" si="0"/>
        <v>1.9900614267214327E-18</v>
      </c>
      <c r="H28" s="140">
        <f t="shared" si="1"/>
        <v>9.9999997784505839E-17</v>
      </c>
      <c r="I28" s="140">
        <f t="shared" si="1"/>
        <v>3.960344569865747E-20</v>
      </c>
      <c r="J28" s="137" t="str">
        <f>IF(EINGABEN!C28="","",EINGABEN!C28)</f>
        <v/>
      </c>
      <c r="K28" s="252" t="str">
        <f t="shared" si="4"/>
        <v/>
      </c>
      <c r="L28" s="137" t="str">
        <f t="shared" si="5"/>
        <v/>
      </c>
      <c r="M28" s="143" t="str">
        <f t="shared" si="6"/>
        <v/>
      </c>
      <c r="N28" s="137"/>
      <c r="O28" s="137"/>
      <c r="P28" s="137"/>
      <c r="Q28" s="137"/>
      <c r="R28" s="137"/>
      <c r="S28" s="137"/>
      <c r="T28" s="137"/>
      <c r="U28" s="137"/>
      <c r="V28" s="137"/>
    </row>
    <row r="29" spans="1:22" x14ac:dyDescent="0.3">
      <c r="A29" s="149">
        <f>EINGABEN!B29</f>
        <v>1</v>
      </c>
      <c r="B29" s="169">
        <f>EINGABEN!F29</f>
        <v>2.7182818279999998</v>
      </c>
      <c r="C29" s="105"/>
      <c r="D29" s="105">
        <f t="shared" si="2"/>
        <v>9.9999998892252911E-9</v>
      </c>
      <c r="E29" s="105">
        <f t="shared" si="3"/>
        <v>1.9900614487662804E-10</v>
      </c>
      <c r="F29" s="262">
        <f>(LN(((LN((2.7182813^(C52*((A29)^C54))))))))</f>
        <v>-0.18969083633935502</v>
      </c>
      <c r="G29" s="259">
        <f t="shared" si="0"/>
        <v>1.9900614267214327E-18</v>
      </c>
      <c r="H29" s="140">
        <f t="shared" si="1"/>
        <v>9.9999997784505839E-17</v>
      </c>
      <c r="I29" s="140">
        <f t="shared" si="1"/>
        <v>3.960344569865747E-20</v>
      </c>
      <c r="J29" s="137" t="str">
        <f>IF(EINGABEN!C29="","",EINGABEN!C29)</f>
        <v/>
      </c>
      <c r="K29" s="252" t="str">
        <f t="shared" si="4"/>
        <v/>
      </c>
      <c r="L29" s="137" t="str">
        <f t="shared" si="5"/>
        <v/>
      </c>
      <c r="M29" s="143" t="str">
        <f t="shared" si="6"/>
        <v/>
      </c>
      <c r="N29" s="137"/>
      <c r="O29" s="137"/>
      <c r="P29" s="137"/>
      <c r="Q29" s="137"/>
      <c r="R29" s="137"/>
      <c r="S29" s="137"/>
      <c r="T29" s="137"/>
      <c r="U29" s="137"/>
      <c r="V29" s="137"/>
    </row>
    <row r="30" spans="1:22" x14ac:dyDescent="0.3">
      <c r="A30" s="149">
        <f>EINGABEN!B30</f>
        <v>1</v>
      </c>
      <c r="B30" s="169">
        <f>EINGABEN!F30</f>
        <v>2.7182818279999998</v>
      </c>
      <c r="C30" s="105"/>
      <c r="D30" s="105">
        <f t="shared" si="2"/>
        <v>9.9999998892252911E-9</v>
      </c>
      <c r="E30" s="105">
        <f t="shared" si="3"/>
        <v>1.9900614487662804E-10</v>
      </c>
      <c r="F30" s="262">
        <f>(LN(((LN((2.7182813^(C52*((A30)^C54))))))))</f>
        <v>-0.18969083633935502</v>
      </c>
      <c r="G30" s="259">
        <f t="shared" si="0"/>
        <v>1.9900614267214327E-18</v>
      </c>
      <c r="H30" s="140">
        <f t="shared" si="1"/>
        <v>9.9999997784505839E-17</v>
      </c>
      <c r="I30" s="140">
        <f t="shared" si="1"/>
        <v>3.960344569865747E-20</v>
      </c>
      <c r="J30" s="137" t="str">
        <f>IF(EINGABEN!C30="","",EINGABEN!C30)</f>
        <v/>
      </c>
      <c r="K30" s="252" t="str">
        <f t="shared" si="4"/>
        <v/>
      </c>
      <c r="L30" s="137" t="str">
        <f t="shared" si="5"/>
        <v/>
      </c>
      <c r="M30" s="143" t="str">
        <f t="shared" si="6"/>
        <v/>
      </c>
      <c r="N30" s="137"/>
      <c r="O30" s="137"/>
      <c r="P30" s="137"/>
      <c r="Q30" s="137"/>
      <c r="R30" s="137"/>
      <c r="S30" s="137"/>
      <c r="T30" s="137"/>
      <c r="U30" s="137"/>
      <c r="V30" s="137"/>
    </row>
    <row r="31" spans="1:22" x14ac:dyDescent="0.3">
      <c r="A31" s="149">
        <f>EINGABEN!B31</f>
        <v>1</v>
      </c>
      <c r="B31" s="169">
        <f>EINGABEN!F31</f>
        <v>2.7182818279999998</v>
      </c>
      <c r="C31" s="105"/>
      <c r="D31" s="105">
        <f t="shared" si="2"/>
        <v>9.9999998892252911E-9</v>
      </c>
      <c r="E31" s="105">
        <f t="shared" si="3"/>
        <v>1.9900614487662804E-10</v>
      </c>
      <c r="F31" s="262">
        <f>(LN(((LN((2.7182813^(C52*((A31)^C54))))))))</f>
        <v>-0.18969083633935502</v>
      </c>
      <c r="G31" s="259">
        <f t="shared" si="0"/>
        <v>1.9900614267214327E-18</v>
      </c>
      <c r="H31" s="140">
        <f t="shared" si="1"/>
        <v>9.9999997784505839E-17</v>
      </c>
      <c r="I31" s="140">
        <f t="shared" si="1"/>
        <v>3.960344569865747E-20</v>
      </c>
      <c r="J31" s="137" t="str">
        <f>IF(EINGABEN!C31="","",EINGABEN!C31)</f>
        <v/>
      </c>
      <c r="K31" s="252" t="str">
        <f t="shared" si="4"/>
        <v/>
      </c>
      <c r="L31" s="137" t="str">
        <f t="shared" si="5"/>
        <v/>
      </c>
      <c r="M31" s="143" t="str">
        <f t="shared" si="6"/>
        <v/>
      </c>
      <c r="N31" s="137"/>
      <c r="O31" s="137"/>
      <c r="P31" s="137"/>
      <c r="Q31" s="137"/>
      <c r="R31" s="137"/>
      <c r="S31" s="137"/>
      <c r="T31" s="137"/>
      <c r="U31" s="137"/>
      <c r="V31" s="137"/>
    </row>
    <row r="32" spans="1:22" x14ac:dyDescent="0.3">
      <c r="A32" s="149">
        <f>EINGABEN!B32</f>
        <v>1</v>
      </c>
      <c r="B32" s="169">
        <f>EINGABEN!F32</f>
        <v>2.7182818279999998</v>
      </c>
      <c r="C32" s="105"/>
      <c r="D32" s="105">
        <f t="shared" si="2"/>
        <v>9.9999998892252911E-9</v>
      </c>
      <c r="E32" s="105">
        <f t="shared" si="3"/>
        <v>1.9900614487662804E-10</v>
      </c>
      <c r="F32" s="262">
        <f>(LN(((LN((2.7182813^(C52*((A32)^C54))))))))</f>
        <v>-0.18969083633935502</v>
      </c>
      <c r="G32" s="259">
        <f t="shared" si="0"/>
        <v>1.9900614267214327E-18</v>
      </c>
      <c r="H32" s="140">
        <f t="shared" si="1"/>
        <v>9.9999997784505839E-17</v>
      </c>
      <c r="I32" s="140">
        <f t="shared" si="1"/>
        <v>3.960344569865747E-20</v>
      </c>
      <c r="J32" s="137" t="str">
        <f>IF(EINGABEN!C32="","",EINGABEN!C32)</f>
        <v/>
      </c>
      <c r="K32" s="252" t="str">
        <f t="shared" si="4"/>
        <v/>
      </c>
      <c r="L32" s="137" t="str">
        <f t="shared" si="5"/>
        <v/>
      </c>
      <c r="M32" s="143" t="str">
        <f t="shared" si="6"/>
        <v/>
      </c>
      <c r="N32" s="137"/>
      <c r="O32" s="137"/>
      <c r="P32" s="137"/>
      <c r="Q32" s="137"/>
      <c r="R32" s="137"/>
      <c r="S32" s="137"/>
      <c r="T32" s="137"/>
      <c r="U32" s="137"/>
      <c r="V32" s="137"/>
    </row>
    <row r="33" spans="1:22" x14ac:dyDescent="0.3">
      <c r="A33" s="149">
        <f>EINGABEN!B33</f>
        <v>1</v>
      </c>
      <c r="B33" s="169">
        <f>EINGABEN!F33</f>
        <v>2.7182818279999998</v>
      </c>
      <c r="C33" s="105"/>
      <c r="D33" s="105">
        <f t="shared" si="2"/>
        <v>9.9999998892252911E-9</v>
      </c>
      <c r="E33" s="105">
        <f t="shared" si="3"/>
        <v>1.9900614487662804E-10</v>
      </c>
      <c r="F33" s="262">
        <f>(LN(((LN((2.7182813^(C52*((A33)^C54))))))))</f>
        <v>-0.18969083633935502</v>
      </c>
      <c r="G33" s="259">
        <f t="shared" si="0"/>
        <v>1.9900614267214327E-18</v>
      </c>
      <c r="H33" s="140">
        <f t="shared" si="1"/>
        <v>9.9999997784505839E-17</v>
      </c>
      <c r="I33" s="140">
        <f t="shared" si="1"/>
        <v>3.960344569865747E-20</v>
      </c>
      <c r="J33" s="137" t="str">
        <f>IF(EINGABEN!C33="","",EINGABEN!C33)</f>
        <v/>
      </c>
      <c r="K33" s="252" t="str">
        <f t="shared" si="4"/>
        <v/>
      </c>
      <c r="L33" s="137" t="str">
        <f t="shared" si="5"/>
        <v/>
      </c>
      <c r="M33" s="143" t="str">
        <f t="shared" si="6"/>
        <v/>
      </c>
      <c r="N33" s="137"/>
      <c r="O33" s="137"/>
      <c r="P33" s="137"/>
      <c r="Q33" s="137"/>
      <c r="R33" s="137"/>
      <c r="S33" s="137"/>
      <c r="T33" s="137"/>
      <c r="U33" s="137"/>
      <c r="V33" s="137"/>
    </row>
    <row r="34" spans="1:22" x14ac:dyDescent="0.3">
      <c r="A34" s="149">
        <f>EINGABEN!B34</f>
        <v>1</v>
      </c>
      <c r="B34" s="169">
        <f>EINGABEN!F34</f>
        <v>2.7182818279999998</v>
      </c>
      <c r="C34" s="105"/>
      <c r="D34" s="105">
        <f t="shared" si="2"/>
        <v>9.9999998892252911E-9</v>
      </c>
      <c r="E34" s="105">
        <f t="shared" si="3"/>
        <v>1.9900614487662804E-10</v>
      </c>
      <c r="F34" s="262">
        <f>(LN(((LN((2.7182813^(C52*((A34)^C54))))))))</f>
        <v>-0.18969083633935502</v>
      </c>
      <c r="G34" s="259">
        <f t="shared" si="0"/>
        <v>1.9900614267214327E-18</v>
      </c>
      <c r="H34" s="140">
        <f t="shared" si="1"/>
        <v>9.9999997784505839E-17</v>
      </c>
      <c r="I34" s="140">
        <f t="shared" si="1"/>
        <v>3.960344569865747E-20</v>
      </c>
      <c r="J34" s="137" t="str">
        <f>IF(EINGABEN!C34="","",EINGABEN!C34)</f>
        <v/>
      </c>
      <c r="K34" s="252" t="str">
        <f t="shared" si="4"/>
        <v/>
      </c>
      <c r="L34" s="137" t="str">
        <f t="shared" si="5"/>
        <v/>
      </c>
      <c r="M34" s="143" t="str">
        <f t="shared" si="6"/>
        <v/>
      </c>
      <c r="N34" s="137"/>
      <c r="O34" s="137"/>
      <c r="P34" s="137"/>
      <c r="Q34" s="137"/>
      <c r="R34" s="137"/>
      <c r="S34" s="137"/>
      <c r="T34" s="137"/>
      <c r="U34" s="137"/>
      <c r="V34" s="137"/>
    </row>
    <row r="35" spans="1:22" x14ac:dyDescent="0.3">
      <c r="A35" s="149">
        <f>EINGABEN!B35</f>
        <v>1</v>
      </c>
      <c r="B35" s="169">
        <f>EINGABEN!F35</f>
        <v>2.7182818279999998</v>
      </c>
      <c r="C35" s="105"/>
      <c r="D35" s="105">
        <f t="shared" si="2"/>
        <v>9.9999998892252911E-9</v>
      </c>
      <c r="E35" s="105">
        <f t="shared" si="3"/>
        <v>1.9900614487662804E-10</v>
      </c>
      <c r="F35" s="262">
        <f>(LN(((LN((2.7182813^(C52*((A35)^C54))))))))</f>
        <v>-0.18969083633935502</v>
      </c>
      <c r="G35" s="259">
        <f t="shared" si="0"/>
        <v>1.9900614267214327E-18</v>
      </c>
      <c r="H35" s="140">
        <f t="shared" si="1"/>
        <v>9.9999997784505839E-17</v>
      </c>
      <c r="I35" s="140">
        <f t="shared" si="1"/>
        <v>3.960344569865747E-20</v>
      </c>
      <c r="J35" s="137" t="str">
        <f>IF(EINGABEN!C35="","",EINGABEN!C35)</f>
        <v/>
      </c>
      <c r="K35" s="252" t="str">
        <f t="shared" si="4"/>
        <v/>
      </c>
      <c r="L35" s="137" t="str">
        <f t="shared" si="5"/>
        <v/>
      </c>
      <c r="M35" s="143" t="str">
        <f t="shared" si="6"/>
        <v/>
      </c>
      <c r="N35" s="137"/>
      <c r="O35" s="137"/>
      <c r="P35" s="137"/>
      <c r="Q35" s="137"/>
      <c r="R35" s="137"/>
      <c r="S35" s="137"/>
      <c r="T35" s="137"/>
      <c r="U35" s="137"/>
      <c r="V35" s="137"/>
    </row>
    <row r="36" spans="1:22" x14ac:dyDescent="0.3">
      <c r="A36" s="149">
        <f>EINGABEN!B36</f>
        <v>1</v>
      </c>
      <c r="B36" s="169">
        <f>EINGABEN!F36</f>
        <v>2.7182818279999998</v>
      </c>
      <c r="C36" s="105"/>
      <c r="D36" s="105">
        <f t="shared" si="2"/>
        <v>9.9999998892252911E-9</v>
      </c>
      <c r="E36" s="105">
        <f t="shared" si="3"/>
        <v>1.9900614487662804E-10</v>
      </c>
      <c r="F36" s="262">
        <f>(LN(((LN((2.7182813^(C52*((A36)^C54))))))))</f>
        <v>-0.18969083633935502</v>
      </c>
      <c r="G36" s="259">
        <f t="shared" si="0"/>
        <v>1.9900614267214327E-18</v>
      </c>
      <c r="H36" s="140">
        <f t="shared" si="1"/>
        <v>9.9999997784505839E-17</v>
      </c>
      <c r="I36" s="140">
        <f t="shared" si="1"/>
        <v>3.960344569865747E-20</v>
      </c>
      <c r="J36" s="137" t="str">
        <f>IF(EINGABEN!C36="","",EINGABEN!C36)</f>
        <v/>
      </c>
      <c r="K36" s="252" t="str">
        <f t="shared" si="4"/>
        <v/>
      </c>
      <c r="L36" s="137" t="str">
        <f t="shared" si="5"/>
        <v/>
      </c>
      <c r="M36" s="143" t="str">
        <f t="shared" si="6"/>
        <v/>
      </c>
      <c r="N36" s="137"/>
      <c r="O36" s="137"/>
      <c r="P36" s="137"/>
      <c r="Q36" s="137"/>
      <c r="R36" s="137"/>
      <c r="S36" s="137"/>
      <c r="T36" s="137"/>
      <c r="U36" s="137"/>
      <c r="V36" s="137"/>
    </row>
    <row r="37" spans="1:22" x14ac:dyDescent="0.3">
      <c r="A37" s="149">
        <f>EINGABEN!B37</f>
        <v>1</v>
      </c>
      <c r="B37" s="169">
        <f>EINGABEN!F37</f>
        <v>2.7182818279999998</v>
      </c>
      <c r="C37" s="105"/>
      <c r="D37" s="105">
        <f t="shared" si="2"/>
        <v>9.9999998892252911E-9</v>
      </c>
      <c r="E37" s="105">
        <f t="shared" si="3"/>
        <v>1.9900614487662804E-10</v>
      </c>
      <c r="F37" s="262">
        <f>(LN(((LN((2.7182813^(C52*((A37)^C54))))))))</f>
        <v>-0.18969083633935502</v>
      </c>
      <c r="G37" s="259">
        <f t="shared" si="0"/>
        <v>1.9900614267214327E-18</v>
      </c>
      <c r="H37" s="140">
        <f t="shared" si="1"/>
        <v>9.9999997784505839E-17</v>
      </c>
      <c r="I37" s="140">
        <f t="shared" si="1"/>
        <v>3.960344569865747E-20</v>
      </c>
      <c r="J37" s="137" t="str">
        <f>IF(EINGABEN!C37="","",EINGABEN!C37)</f>
        <v/>
      </c>
      <c r="K37" s="252" t="str">
        <f t="shared" si="4"/>
        <v/>
      </c>
      <c r="L37" s="137" t="str">
        <f t="shared" si="5"/>
        <v/>
      </c>
      <c r="M37" s="143" t="str">
        <f t="shared" si="6"/>
        <v/>
      </c>
      <c r="N37" s="137"/>
      <c r="O37" s="137"/>
      <c r="P37" s="137"/>
      <c r="Q37" s="137"/>
      <c r="R37" s="137"/>
      <c r="S37" s="137"/>
      <c r="T37" s="137"/>
      <c r="U37" s="137"/>
      <c r="V37" s="137"/>
    </row>
    <row r="38" spans="1:22" x14ac:dyDescent="0.3">
      <c r="A38" s="149">
        <f>EINGABEN!B38</f>
        <v>1</v>
      </c>
      <c r="B38" s="169">
        <f>EINGABEN!F38</f>
        <v>2.7182818279999998</v>
      </c>
      <c r="C38" s="105"/>
      <c r="D38" s="105">
        <f t="shared" si="2"/>
        <v>9.9999998892252911E-9</v>
      </c>
      <c r="E38" s="105">
        <f t="shared" si="3"/>
        <v>1.9900614487662804E-10</v>
      </c>
      <c r="F38" s="262">
        <f>(LN(((LN((2.7182813^(C52*((A38)^C54))))))))</f>
        <v>-0.18969083633935502</v>
      </c>
      <c r="G38" s="259">
        <f t="shared" si="0"/>
        <v>1.9900614267214327E-18</v>
      </c>
      <c r="H38" s="140">
        <f t="shared" si="1"/>
        <v>9.9999997784505839E-17</v>
      </c>
      <c r="I38" s="140">
        <f t="shared" si="1"/>
        <v>3.960344569865747E-20</v>
      </c>
      <c r="J38" s="137" t="str">
        <f>IF(EINGABEN!C38="","",EINGABEN!C38)</f>
        <v/>
      </c>
      <c r="K38" s="252" t="str">
        <f t="shared" si="4"/>
        <v/>
      </c>
      <c r="L38" s="137" t="str">
        <f t="shared" si="5"/>
        <v/>
      </c>
      <c r="M38" s="143" t="str">
        <f t="shared" si="6"/>
        <v/>
      </c>
      <c r="N38" s="137"/>
      <c r="O38" s="137"/>
      <c r="P38" s="137"/>
      <c r="Q38" s="137"/>
      <c r="R38" s="137"/>
      <c r="S38" s="137"/>
      <c r="T38" s="137"/>
      <c r="U38" s="137"/>
      <c r="V38" s="137"/>
    </row>
    <row r="39" spans="1:22" x14ac:dyDescent="0.3">
      <c r="A39" s="149">
        <f>EINGABEN!B39</f>
        <v>1</v>
      </c>
      <c r="B39" s="169">
        <f>EINGABEN!F39</f>
        <v>2.7182818279999998</v>
      </c>
      <c r="C39" s="105"/>
      <c r="D39" s="105">
        <f t="shared" si="2"/>
        <v>9.9999998892252911E-9</v>
      </c>
      <c r="E39" s="105">
        <f t="shared" si="3"/>
        <v>1.9900614487662804E-10</v>
      </c>
      <c r="F39" s="262">
        <f>(LN(((LN((2.7182813^(C52*((A39)^C54))))))))</f>
        <v>-0.18969083633935502</v>
      </c>
      <c r="G39" s="259">
        <f t="shared" si="0"/>
        <v>1.9900614267214327E-18</v>
      </c>
      <c r="H39" s="140">
        <f t="shared" si="1"/>
        <v>9.9999997784505839E-17</v>
      </c>
      <c r="I39" s="140">
        <f t="shared" si="1"/>
        <v>3.960344569865747E-20</v>
      </c>
      <c r="J39" s="137" t="str">
        <f>IF(EINGABEN!C39="","",EINGABEN!C39)</f>
        <v/>
      </c>
      <c r="K39" s="252" t="str">
        <f t="shared" si="4"/>
        <v/>
      </c>
      <c r="L39" s="137" t="str">
        <f t="shared" si="5"/>
        <v/>
      </c>
      <c r="M39" s="143" t="str">
        <f t="shared" si="6"/>
        <v/>
      </c>
      <c r="N39" s="137"/>
      <c r="O39" s="137"/>
      <c r="P39" s="137"/>
      <c r="Q39" s="137"/>
      <c r="R39" s="137"/>
      <c r="S39" s="137"/>
      <c r="T39" s="137"/>
      <c r="U39" s="137"/>
      <c r="V39" s="137"/>
    </row>
    <row r="40" spans="1:22" x14ac:dyDescent="0.3">
      <c r="A40" s="149">
        <f>EINGABEN!B40</f>
        <v>1</v>
      </c>
      <c r="B40" s="169">
        <f>EINGABEN!F40</f>
        <v>2.7182818279999998</v>
      </c>
      <c r="C40" s="105"/>
      <c r="D40" s="105">
        <f t="shared" si="2"/>
        <v>9.9999998892252911E-9</v>
      </c>
      <c r="E40" s="105">
        <f t="shared" si="3"/>
        <v>1.9900614487662804E-10</v>
      </c>
      <c r="F40" s="262">
        <f>(LN(((LN((2.7182813^(C52*((A40)^C54))))))))</f>
        <v>-0.18969083633935502</v>
      </c>
      <c r="G40" s="259">
        <f t="shared" si="0"/>
        <v>1.9900614267214327E-18</v>
      </c>
      <c r="H40" s="140">
        <f t="shared" si="1"/>
        <v>9.9999997784505839E-17</v>
      </c>
      <c r="I40" s="140">
        <f t="shared" si="1"/>
        <v>3.960344569865747E-20</v>
      </c>
      <c r="J40" s="137" t="str">
        <f>IF(EINGABEN!C40="","",EINGABEN!C40)</f>
        <v/>
      </c>
      <c r="K40" s="252" t="str">
        <f t="shared" si="4"/>
        <v/>
      </c>
      <c r="L40" s="137" t="str">
        <f t="shared" si="5"/>
        <v/>
      </c>
      <c r="M40" s="143" t="str">
        <f t="shared" si="6"/>
        <v/>
      </c>
      <c r="N40" s="137"/>
      <c r="O40" s="137"/>
      <c r="P40" s="137"/>
      <c r="Q40" s="137"/>
      <c r="R40" s="137"/>
      <c r="S40" s="137"/>
      <c r="T40" s="137"/>
      <c r="U40" s="137"/>
      <c r="V40" s="137"/>
    </row>
    <row r="41" spans="1:22" x14ac:dyDescent="0.3">
      <c r="A41" s="149">
        <f>EINGABEN!B41</f>
        <v>1</v>
      </c>
      <c r="B41" s="169">
        <f>EINGABEN!F41</f>
        <v>2.7182818279999998</v>
      </c>
      <c r="C41" s="105"/>
      <c r="D41" s="105">
        <f t="shared" si="2"/>
        <v>9.9999998892252911E-9</v>
      </c>
      <c r="E41" s="105">
        <f t="shared" si="3"/>
        <v>1.9900614487662804E-10</v>
      </c>
      <c r="F41" s="262">
        <f>(LN(((LN((2.7182813^(C52*((A41)^C54))))))))</f>
        <v>-0.18969083633935502</v>
      </c>
      <c r="G41" s="259">
        <f t="shared" si="0"/>
        <v>1.9900614267214327E-18</v>
      </c>
      <c r="H41" s="140">
        <f t="shared" si="1"/>
        <v>9.9999997784505839E-17</v>
      </c>
      <c r="I41" s="140">
        <f t="shared" si="1"/>
        <v>3.960344569865747E-20</v>
      </c>
      <c r="J41" s="137" t="str">
        <f>IF(EINGABEN!C41="","",EINGABEN!C41)</f>
        <v/>
      </c>
      <c r="K41" s="252" t="str">
        <f t="shared" si="4"/>
        <v/>
      </c>
      <c r="L41" s="137" t="str">
        <f t="shared" si="5"/>
        <v/>
      </c>
      <c r="M41" s="143" t="str">
        <f t="shared" si="6"/>
        <v/>
      </c>
      <c r="N41" s="137"/>
      <c r="O41" s="137"/>
      <c r="P41" s="137"/>
      <c r="Q41" s="137"/>
      <c r="R41" s="137"/>
      <c r="S41" s="137"/>
      <c r="T41" s="137"/>
      <c r="U41" s="137"/>
      <c r="V41" s="137"/>
    </row>
    <row r="42" spans="1:22" x14ac:dyDescent="0.3">
      <c r="A42" s="149">
        <f>EINGABEN!B42</f>
        <v>1</v>
      </c>
      <c r="B42" s="169">
        <f>EINGABEN!F42</f>
        <v>2.7182818279999998</v>
      </c>
      <c r="C42" s="105"/>
      <c r="D42" s="105">
        <f t="shared" si="2"/>
        <v>9.9999998892252911E-9</v>
      </c>
      <c r="E42" s="105">
        <f t="shared" si="3"/>
        <v>1.9900614487662804E-10</v>
      </c>
      <c r="F42" s="262">
        <f>(LN(((LN((2.7182813^(C52*((A42)^C54))))))))</f>
        <v>-0.18969083633935502</v>
      </c>
      <c r="G42" s="259">
        <f t="shared" si="0"/>
        <v>1.9900614267214327E-18</v>
      </c>
      <c r="H42" s="140">
        <f t="shared" si="1"/>
        <v>9.9999997784505839E-17</v>
      </c>
      <c r="I42" s="140">
        <f t="shared" si="1"/>
        <v>3.960344569865747E-20</v>
      </c>
      <c r="J42" s="137" t="str">
        <f>IF(EINGABEN!C42="","",EINGABEN!C42)</f>
        <v/>
      </c>
      <c r="K42" s="252" t="str">
        <f t="shared" si="4"/>
        <v/>
      </c>
      <c r="L42" s="137" t="str">
        <f t="shared" si="5"/>
        <v/>
      </c>
      <c r="M42" s="143" t="str">
        <f t="shared" si="6"/>
        <v/>
      </c>
      <c r="N42" s="137"/>
      <c r="O42" s="137"/>
      <c r="P42" s="137"/>
      <c r="Q42" s="137"/>
      <c r="R42" s="137"/>
      <c r="S42" s="137"/>
      <c r="T42" s="137"/>
      <c r="U42" s="137"/>
      <c r="V42" s="137"/>
    </row>
    <row r="43" spans="1:22" x14ac:dyDescent="0.3">
      <c r="A43" s="149">
        <f>EINGABEN!B43</f>
        <v>1</v>
      </c>
      <c r="B43" s="169">
        <f>EINGABEN!F43</f>
        <v>2.7182818279999998</v>
      </c>
      <c r="C43" s="105"/>
      <c r="D43" s="105">
        <f t="shared" si="2"/>
        <v>9.9999998892252911E-9</v>
      </c>
      <c r="E43" s="105">
        <f t="shared" si="3"/>
        <v>1.9900614487662804E-10</v>
      </c>
      <c r="F43" s="262">
        <f>(LN(((LN((2.7182813^(C52*((A43)^C54))))))))</f>
        <v>-0.18969083633935502</v>
      </c>
      <c r="G43" s="259">
        <f t="shared" si="0"/>
        <v>1.9900614267214327E-18</v>
      </c>
      <c r="H43" s="140">
        <f t="shared" si="1"/>
        <v>9.9999997784505839E-17</v>
      </c>
      <c r="I43" s="140">
        <f t="shared" si="1"/>
        <v>3.960344569865747E-20</v>
      </c>
      <c r="J43" s="137" t="str">
        <f>IF(EINGABEN!C43="","",EINGABEN!C43)</f>
        <v/>
      </c>
      <c r="K43" s="252" t="str">
        <f t="shared" si="4"/>
        <v/>
      </c>
      <c r="L43" s="137" t="str">
        <f t="shared" si="5"/>
        <v/>
      </c>
      <c r="M43" s="143" t="str">
        <f t="shared" si="6"/>
        <v/>
      </c>
      <c r="N43" s="137"/>
      <c r="O43" s="137"/>
      <c r="P43" s="137"/>
      <c r="Q43" s="137"/>
      <c r="R43" s="137"/>
      <c r="S43" s="137"/>
      <c r="T43" s="137"/>
      <c r="U43" s="137"/>
      <c r="V43" s="137"/>
    </row>
    <row r="44" spans="1:22" x14ac:dyDescent="0.3">
      <c r="A44" s="149">
        <f>EINGABEN!B44</f>
        <v>1</v>
      </c>
      <c r="B44" s="169">
        <f>EINGABEN!F44</f>
        <v>2.7182818279999998</v>
      </c>
      <c r="C44" s="105"/>
      <c r="D44" s="105">
        <f t="shared" si="2"/>
        <v>9.9999998892252911E-9</v>
      </c>
      <c r="E44" s="105">
        <f t="shared" si="3"/>
        <v>1.9900614487662804E-10</v>
      </c>
      <c r="F44" s="262">
        <f>(LN(((LN((2.7182813^(C52*((A44)^C54))))))))</f>
        <v>-0.18969083633935502</v>
      </c>
      <c r="G44" s="259">
        <f t="shared" si="0"/>
        <v>1.9900614267214327E-18</v>
      </c>
      <c r="H44" s="140">
        <f t="shared" si="1"/>
        <v>9.9999997784505839E-17</v>
      </c>
      <c r="I44" s="140">
        <f t="shared" si="1"/>
        <v>3.960344569865747E-20</v>
      </c>
      <c r="J44" s="137" t="str">
        <f>IF(EINGABEN!C44="","",EINGABEN!C44)</f>
        <v/>
      </c>
      <c r="K44" s="252" t="str">
        <f t="shared" si="4"/>
        <v/>
      </c>
      <c r="L44" s="137" t="str">
        <f t="shared" si="5"/>
        <v/>
      </c>
      <c r="M44" s="143" t="str">
        <f t="shared" si="6"/>
        <v/>
      </c>
      <c r="N44" s="137"/>
      <c r="O44" s="137"/>
      <c r="P44" s="137"/>
      <c r="Q44" s="137"/>
      <c r="R44" s="137"/>
      <c r="S44" s="137"/>
      <c r="T44" s="137"/>
      <c r="U44" s="137"/>
      <c r="V44" s="137"/>
    </row>
    <row r="45" spans="1:22" ht="15" thickBot="1" x14ac:dyDescent="0.35">
      <c r="A45" s="206">
        <f>EINGABEN!B45</f>
        <v>1</v>
      </c>
      <c r="B45" s="183">
        <f>EINGABEN!F45</f>
        <v>2.7182818279999998</v>
      </c>
      <c r="C45" s="207"/>
      <c r="D45" s="207">
        <f t="shared" si="2"/>
        <v>9.9999998892252911E-9</v>
      </c>
      <c r="E45" s="207">
        <f t="shared" si="3"/>
        <v>1.9900614487662804E-10</v>
      </c>
      <c r="F45" s="267">
        <f>(LN(((LN((2.7182813^(C52*((A45)^C54))))))))</f>
        <v>-0.18969083633935502</v>
      </c>
      <c r="G45" s="259">
        <f t="shared" si="0"/>
        <v>1.9900614267214327E-18</v>
      </c>
      <c r="H45" s="140">
        <f t="shared" si="1"/>
        <v>9.9999997784505839E-17</v>
      </c>
      <c r="I45" s="140">
        <f t="shared" si="1"/>
        <v>3.960344569865747E-20</v>
      </c>
      <c r="J45" s="137" t="str">
        <f>IF(EINGABEN!C45="","",EINGABEN!C45)</f>
        <v/>
      </c>
      <c r="K45" s="252" t="str">
        <f t="shared" si="4"/>
        <v/>
      </c>
      <c r="L45" s="137" t="str">
        <f t="shared" si="5"/>
        <v/>
      </c>
      <c r="M45" s="143" t="str">
        <f t="shared" si="6"/>
        <v/>
      </c>
      <c r="N45" s="137"/>
      <c r="O45" s="137"/>
      <c r="P45" s="137"/>
      <c r="Q45" s="137"/>
      <c r="R45" s="137"/>
      <c r="S45" s="137"/>
      <c r="T45" s="137"/>
      <c r="U45" s="137"/>
      <c r="V45" s="137"/>
    </row>
    <row r="46" spans="1:22" ht="15" thickTop="1" x14ac:dyDescent="0.3">
      <c r="A46" s="174" t="s">
        <v>44</v>
      </c>
      <c r="B46" s="61"/>
      <c r="C46" s="61"/>
      <c r="D46" s="61"/>
      <c r="E46" s="51"/>
      <c r="F46" s="61"/>
      <c r="G46" s="269"/>
      <c r="H46" s="137"/>
      <c r="I46" s="137"/>
      <c r="J46" s="137"/>
      <c r="K46" s="255"/>
      <c r="L46" s="255" t="s">
        <v>114</v>
      </c>
      <c r="M46" s="268">
        <f>_xlfn.STDEV.S((M6:M45))</f>
        <v>93.439564664117697</v>
      </c>
      <c r="N46" s="137"/>
      <c r="O46" s="137"/>
      <c r="P46" s="137"/>
      <c r="Q46" s="137"/>
      <c r="R46" s="137"/>
      <c r="S46" s="137"/>
      <c r="T46" s="137"/>
      <c r="U46" s="137"/>
      <c r="V46" s="137"/>
    </row>
    <row r="47" spans="1:22" x14ac:dyDescent="0.3">
      <c r="A47" s="254" t="s">
        <v>40</v>
      </c>
      <c r="B47" s="51" t="s">
        <v>45</v>
      </c>
      <c r="C47" s="51"/>
      <c r="D47" s="51"/>
      <c r="E47" s="61"/>
      <c r="F47" s="61"/>
      <c r="G47" s="269"/>
      <c r="H47" s="137"/>
      <c r="I47" s="137"/>
      <c r="J47" s="137"/>
      <c r="K47" s="255"/>
      <c r="L47" s="255"/>
      <c r="M47" s="255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 x14ac:dyDescent="0.3">
      <c r="A48" s="254" t="s">
        <v>41</v>
      </c>
      <c r="B48" s="284" t="s">
        <v>46</v>
      </c>
      <c r="C48" s="285"/>
      <c r="D48" s="285"/>
      <c r="E48" s="61"/>
      <c r="F48" s="61"/>
      <c r="G48" s="269"/>
      <c r="H48" s="137"/>
      <c r="I48" s="137"/>
      <c r="J48" s="137"/>
      <c r="K48" s="255" t="s">
        <v>115</v>
      </c>
      <c r="L48" s="268">
        <f>AVERAGE(L6:L45)</f>
        <v>127.31550385691294</v>
      </c>
      <c r="M48" s="255"/>
      <c r="N48" s="137"/>
      <c r="O48" s="137"/>
      <c r="P48" s="137"/>
      <c r="Q48" s="137"/>
      <c r="R48" s="137"/>
      <c r="S48" s="137"/>
      <c r="T48" s="137"/>
      <c r="U48" s="137"/>
      <c r="V48" s="137"/>
    </row>
    <row r="49" spans="1:22" ht="15" thickBot="1" x14ac:dyDescent="0.35">
      <c r="A49" s="220" t="s">
        <v>39</v>
      </c>
      <c r="B49" s="221"/>
      <c r="C49" s="221"/>
      <c r="D49" s="221"/>
      <c r="E49" s="221"/>
      <c r="F49" s="221"/>
      <c r="G49" s="269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</row>
    <row r="50" spans="1:22" ht="15" thickTop="1" x14ac:dyDescent="0.3">
      <c r="A50" s="222"/>
      <c r="B50" s="212"/>
      <c r="C50" s="212"/>
      <c r="D50" s="212"/>
      <c r="E50" s="212"/>
      <c r="F50" s="212"/>
      <c r="G50" s="269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x14ac:dyDescent="0.3">
      <c r="A51" s="174"/>
      <c r="B51" s="61"/>
      <c r="C51" s="61"/>
      <c r="D51" s="61"/>
      <c r="E51" s="61"/>
      <c r="F51" s="61"/>
      <c r="G51" s="269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</row>
    <row r="52" spans="1:22" x14ac:dyDescent="0.3">
      <c r="A52" s="224" t="s">
        <v>11</v>
      </c>
      <c r="B52" s="225"/>
      <c r="C52" s="163">
        <f>IF(MIN(EINGABEN!C6:'EINGABEN'!C45)&lt;1,"keine Lösung",IF(D59=0,0,ROUND((2.71828183^((E4-(C54*D4))/(C4))),6)))</f>
        <v>0.82721500000000003</v>
      </c>
      <c r="D52" s="61"/>
      <c r="E52" s="61"/>
      <c r="F52" s="61"/>
      <c r="G52" s="269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</row>
    <row r="53" spans="1:22" x14ac:dyDescent="0.3">
      <c r="A53" s="226"/>
      <c r="B53" s="194"/>
      <c r="C53" s="194"/>
      <c r="D53" s="61"/>
      <c r="E53" s="61"/>
      <c r="F53" s="61"/>
      <c r="G53" s="269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</row>
    <row r="54" spans="1:22" x14ac:dyDescent="0.3">
      <c r="A54" s="227" t="s">
        <v>12</v>
      </c>
      <c r="B54" s="194"/>
      <c r="C54" s="194">
        <f>IF(MIN(EINGABEN!C6:'EINGABEN'!C45)&lt;1,"keine Lösung",IF(D59=0,0,ROUND((C4*G4-D4*E4)/(C4*H4-(D4)^2),6)))</f>
        <v>0.74471500000000002</v>
      </c>
      <c r="D54" s="61"/>
      <c r="E54" s="61"/>
      <c r="F54" s="61"/>
      <c r="G54" s="269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</row>
    <row r="55" spans="1:22" x14ac:dyDescent="0.3">
      <c r="A55" s="226"/>
      <c r="B55" s="194"/>
      <c r="C55" s="194"/>
      <c r="D55" s="61"/>
      <c r="E55" s="61"/>
      <c r="F55" s="61"/>
      <c r="G55" s="269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</row>
    <row r="56" spans="1:22" x14ac:dyDescent="0.3">
      <c r="A56" s="227" t="s">
        <v>13</v>
      </c>
      <c r="B56" s="194"/>
      <c r="C56" s="194">
        <f>IF(MIN(EINGABEN!C6:'EINGABEN'!C45)&lt;1,"keine Lösung",IF(D59=0,0,IF(D58/D59&gt;1,1,ROUND(ABS(D58/D59),6))))</f>
        <v>0.96371899999999999</v>
      </c>
      <c r="D56" s="61"/>
      <c r="E56" s="61"/>
      <c r="F56" s="61"/>
      <c r="G56" s="269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</row>
    <row r="57" spans="1:22" ht="15" thickBot="1" x14ac:dyDescent="0.35">
      <c r="A57" s="220"/>
      <c r="B57" s="221"/>
      <c r="C57" s="221"/>
      <c r="D57" s="221"/>
      <c r="E57" s="221"/>
      <c r="F57" s="221"/>
      <c r="G57" s="269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</row>
    <row r="58" spans="1:22" ht="15" thickTop="1" x14ac:dyDescent="0.3">
      <c r="A58" s="227" t="s">
        <v>14</v>
      </c>
      <c r="B58" s="50"/>
      <c r="C58" s="170" t="s">
        <v>19</v>
      </c>
      <c r="D58" s="171">
        <f>(C4*G4-(D4*E4))</f>
        <v>39.625979999999998</v>
      </c>
      <c r="E58" s="201" t="s">
        <v>70</v>
      </c>
      <c r="F58" s="61"/>
      <c r="G58" s="269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</row>
    <row r="59" spans="1:22" x14ac:dyDescent="0.3">
      <c r="A59" s="228"/>
      <c r="B59" s="50"/>
      <c r="C59" s="170" t="s">
        <v>20</v>
      </c>
      <c r="D59" s="172">
        <f>((C4*H4-(D4)^2)*(C4*I4-(E4)^2))^0.5</f>
        <v>41.117762179141039</v>
      </c>
      <c r="E59" s="201" t="s">
        <v>70</v>
      </c>
      <c r="F59" s="61"/>
      <c r="G59" s="269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</row>
    <row r="60" spans="1:22" x14ac:dyDescent="0.3">
      <c r="A60" s="174"/>
      <c r="B60" s="61"/>
      <c r="C60" s="282" t="s">
        <v>109</v>
      </c>
      <c r="D60" s="283"/>
      <c r="E60" s="181">
        <f>IF(EINGABEN!D46&lt;10,"Anzahl zu klein",ROUND((E61*(1+E64/100)),2))</f>
        <v>1698.93</v>
      </c>
      <c r="F60" s="61"/>
      <c r="G60" s="269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</row>
    <row r="61" spans="1:22" x14ac:dyDescent="0.3">
      <c r="A61" s="30" t="s">
        <v>15</v>
      </c>
      <c r="B61" s="186">
        <v>16</v>
      </c>
      <c r="C61" s="229" t="s">
        <v>16</v>
      </c>
      <c r="D61" s="194" t="s">
        <v>71</v>
      </c>
      <c r="E61" s="179">
        <f>IF(MIN(EINGABEN!C6:'EINGABEN'!C45)&lt;1,"keine Lösung",IF(C56=0,0,ROUND((2.7182813^(C52*B61^C54)),2)))</f>
        <v>679.57</v>
      </c>
      <c r="F61" s="61"/>
      <c r="G61" s="269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</row>
    <row r="62" spans="1:22" x14ac:dyDescent="0.3">
      <c r="A62" s="228" t="s">
        <v>62</v>
      </c>
      <c r="B62" s="50" t="s">
        <v>107</v>
      </c>
      <c r="C62" s="282" t="s">
        <v>110</v>
      </c>
      <c r="D62" s="283"/>
      <c r="E62" s="181">
        <f>IF(EINGABEN!D46&lt;10,"Anzahl zu klein",ROUND((E61*(1-E64/100)),2))</f>
        <v>-339.79</v>
      </c>
      <c r="F62" s="61"/>
      <c r="G62" s="269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</row>
    <row r="63" spans="1:22" x14ac:dyDescent="0.3">
      <c r="A63" s="30" t="s">
        <v>17</v>
      </c>
      <c r="B63" s="186">
        <v>679.57</v>
      </c>
      <c r="C63" s="229" t="s">
        <v>16</v>
      </c>
      <c r="D63" s="194" t="s">
        <v>69</v>
      </c>
      <c r="E63" s="179">
        <f>IF(MIN(EINGABEN!C6:'EINGABEN'!C45)&lt;1,"keine Lösung",IF(C56=0,0,ROUND((LN(B63)/C52)^(1/C54),2)))</f>
        <v>16</v>
      </c>
      <c r="F63" s="61"/>
      <c r="G63" s="269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</row>
    <row r="64" spans="1:22" ht="15" thickBot="1" x14ac:dyDescent="0.35">
      <c r="A64" s="220" t="s">
        <v>126</v>
      </c>
      <c r="B64" s="204">
        <f>IF(MIN(EINGABEN!C6:'EINGABEN'!C45)&lt;1,"keine Lösung",IF(C56=0,0,ROUND((2.7182813^(C52*1^C54)),2)))</f>
        <v>2.29</v>
      </c>
      <c r="C64" s="278" t="s">
        <v>117</v>
      </c>
      <c r="D64" s="278"/>
      <c r="E64" s="184">
        <f>IF(EINGABEN!D46&lt;10,"Anzahl zu klein",ROUND((((2.868009*((LN((EINGABEN!D46)^0.5)))^-2.421118)*M46)/L48)*100,0))</f>
        <v>150</v>
      </c>
      <c r="F64" s="221"/>
      <c r="G64" s="269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</row>
    <row r="65" spans="3:22" ht="15" thickTop="1" x14ac:dyDescent="0.3">
      <c r="C65" s="212"/>
      <c r="D65" s="212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</row>
    <row r="66" spans="3:22" x14ac:dyDescent="0.3"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</row>
    <row r="67" spans="3:22" x14ac:dyDescent="0.3"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</row>
    <row r="68" spans="3:22" x14ac:dyDescent="0.3"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</row>
    <row r="69" spans="3:22" x14ac:dyDescent="0.3"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</row>
    <row r="70" spans="3:22" x14ac:dyDescent="0.3"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</row>
    <row r="71" spans="3:22" x14ac:dyDescent="0.3"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</row>
    <row r="72" spans="3:22" x14ac:dyDescent="0.3"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</row>
    <row r="73" spans="3:22" x14ac:dyDescent="0.3"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</row>
    <row r="74" spans="3:22" x14ac:dyDescent="0.3"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</row>
    <row r="75" spans="3:22" x14ac:dyDescent="0.3"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</row>
    <row r="76" spans="3:22" x14ac:dyDescent="0.3"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</row>
    <row r="77" spans="3:22" x14ac:dyDescent="0.3"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</row>
    <row r="78" spans="3:22" x14ac:dyDescent="0.3"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</row>
    <row r="79" spans="3:22" x14ac:dyDescent="0.3"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</row>
    <row r="80" spans="3:22" x14ac:dyDescent="0.3"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</row>
    <row r="81" spans="7:22" x14ac:dyDescent="0.3"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</row>
    <row r="82" spans="7:22" x14ac:dyDescent="0.3"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</row>
    <row r="83" spans="7:22" x14ac:dyDescent="0.3"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</row>
    <row r="84" spans="7:22" x14ac:dyDescent="0.3"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</row>
    <row r="85" spans="7:22" x14ac:dyDescent="0.3"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</row>
    <row r="86" spans="7:22" x14ac:dyDescent="0.3"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</row>
    <row r="87" spans="7:22" x14ac:dyDescent="0.3"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</row>
    <row r="88" spans="7:22" x14ac:dyDescent="0.3"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</row>
    <row r="89" spans="7:22" x14ac:dyDescent="0.3"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</row>
    <row r="90" spans="7:22" x14ac:dyDescent="0.3"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</row>
    <row r="91" spans="7:22" x14ac:dyDescent="0.3"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</row>
    <row r="92" spans="7:22" x14ac:dyDescent="0.3"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</row>
    <row r="93" spans="7:22" x14ac:dyDescent="0.3"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</row>
    <row r="94" spans="7:22" x14ac:dyDescent="0.3"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</row>
    <row r="95" spans="7:22" x14ac:dyDescent="0.3"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</row>
    <row r="96" spans="7:22" x14ac:dyDescent="0.3"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</row>
    <row r="97" spans="7:22" x14ac:dyDescent="0.3"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</row>
    <row r="98" spans="7:22" x14ac:dyDescent="0.3"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</row>
    <row r="99" spans="7:22" x14ac:dyDescent="0.3"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</row>
    <row r="100" spans="7:22" x14ac:dyDescent="0.3"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</row>
    <row r="101" spans="7:22" x14ac:dyDescent="0.3"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</row>
    <row r="102" spans="7:22" x14ac:dyDescent="0.3"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</row>
    <row r="103" spans="7:22" x14ac:dyDescent="0.3"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</row>
    <row r="104" spans="7:22" x14ac:dyDescent="0.3"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</row>
    <row r="105" spans="7:22" x14ac:dyDescent="0.3"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</row>
    <row r="106" spans="7:22" x14ac:dyDescent="0.3"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</row>
    <row r="107" spans="7:22" x14ac:dyDescent="0.3"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</row>
    <row r="108" spans="7:22" x14ac:dyDescent="0.3"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</row>
    <row r="109" spans="7:22" x14ac:dyDescent="0.3"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</row>
    <row r="110" spans="7:22" x14ac:dyDescent="0.3"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</row>
    <row r="111" spans="7:22" x14ac:dyDescent="0.3"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</row>
    <row r="112" spans="7:22" x14ac:dyDescent="0.3"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</row>
    <row r="113" spans="7:22" x14ac:dyDescent="0.3"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</row>
    <row r="114" spans="7:22" x14ac:dyDescent="0.3"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</row>
    <row r="115" spans="7:22" x14ac:dyDescent="0.3"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</row>
    <row r="116" spans="7:22" x14ac:dyDescent="0.3"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</row>
    <row r="117" spans="7:22" x14ac:dyDescent="0.3"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</row>
    <row r="118" spans="7:22" x14ac:dyDescent="0.3"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</row>
    <row r="119" spans="7:22" x14ac:dyDescent="0.3"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</row>
    <row r="120" spans="7:22" x14ac:dyDescent="0.3"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</row>
    <row r="121" spans="7:22" x14ac:dyDescent="0.3"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</row>
    <row r="122" spans="7:22" x14ac:dyDescent="0.3"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</row>
    <row r="123" spans="7:22" x14ac:dyDescent="0.3"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</row>
    <row r="124" spans="7:22" x14ac:dyDescent="0.3"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</row>
    <row r="125" spans="7:22" x14ac:dyDescent="0.3"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</row>
    <row r="126" spans="7:22" x14ac:dyDescent="0.3"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</row>
    <row r="127" spans="7:22" x14ac:dyDescent="0.3"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</row>
    <row r="128" spans="7:22" x14ac:dyDescent="0.3"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</row>
    <row r="129" spans="7:22" x14ac:dyDescent="0.3"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</row>
    <row r="130" spans="7:22" x14ac:dyDescent="0.3"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</row>
    <row r="131" spans="7:22" x14ac:dyDescent="0.3"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</row>
    <row r="132" spans="7:22" x14ac:dyDescent="0.3"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</row>
    <row r="133" spans="7:22" x14ac:dyDescent="0.3"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</row>
    <row r="134" spans="7:22" x14ac:dyDescent="0.3"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</row>
    <row r="135" spans="7:22" x14ac:dyDescent="0.3"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</row>
    <row r="136" spans="7:22" x14ac:dyDescent="0.3"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</row>
    <row r="137" spans="7:22" x14ac:dyDescent="0.3"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</row>
    <row r="138" spans="7:22" x14ac:dyDescent="0.3"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</row>
    <row r="139" spans="7:22" x14ac:dyDescent="0.3"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</row>
    <row r="140" spans="7:22" x14ac:dyDescent="0.3"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</row>
    <row r="141" spans="7:22" x14ac:dyDescent="0.3"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</row>
    <row r="142" spans="7:22" x14ac:dyDescent="0.3"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</row>
    <row r="143" spans="7:22" x14ac:dyDescent="0.3"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</row>
    <row r="144" spans="7:22" x14ac:dyDescent="0.3"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</row>
    <row r="145" spans="7:22" x14ac:dyDescent="0.3"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</row>
    <row r="146" spans="7:22" x14ac:dyDescent="0.3"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</row>
    <row r="147" spans="7:22" x14ac:dyDescent="0.3"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</row>
    <row r="148" spans="7:22" x14ac:dyDescent="0.3"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</row>
    <row r="149" spans="7:22" x14ac:dyDescent="0.3"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</row>
    <row r="150" spans="7:22" x14ac:dyDescent="0.3"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</row>
    <row r="151" spans="7:22" x14ac:dyDescent="0.3"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</row>
    <row r="152" spans="7:22" x14ac:dyDescent="0.3"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</row>
    <row r="153" spans="7:22" x14ac:dyDescent="0.3"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</row>
    <row r="154" spans="7:22" x14ac:dyDescent="0.3"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</row>
    <row r="155" spans="7:22" x14ac:dyDescent="0.3"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</row>
    <row r="156" spans="7:22" x14ac:dyDescent="0.3"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</row>
    <row r="157" spans="7:22" x14ac:dyDescent="0.3"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</row>
    <row r="158" spans="7:22" x14ac:dyDescent="0.3"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</row>
    <row r="159" spans="7:22" x14ac:dyDescent="0.3"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</row>
    <row r="160" spans="7:22" x14ac:dyDescent="0.3"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</row>
    <row r="161" spans="7:22" x14ac:dyDescent="0.3"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</row>
    <row r="162" spans="7:22" x14ac:dyDescent="0.3"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</row>
    <row r="163" spans="7:22" x14ac:dyDescent="0.3"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</row>
    <row r="164" spans="7:22" x14ac:dyDescent="0.3"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</row>
    <row r="165" spans="7:22" x14ac:dyDescent="0.3"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</row>
    <row r="166" spans="7:22" x14ac:dyDescent="0.3"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</row>
    <row r="167" spans="7:22" x14ac:dyDescent="0.3"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</row>
    <row r="168" spans="7:22" x14ac:dyDescent="0.3"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</row>
    <row r="169" spans="7:22" x14ac:dyDescent="0.3"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</row>
    <row r="170" spans="7:22" x14ac:dyDescent="0.3"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</row>
    <row r="171" spans="7:22" x14ac:dyDescent="0.3"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</row>
    <row r="172" spans="7:22" x14ac:dyDescent="0.3"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</row>
    <row r="173" spans="7:22" x14ac:dyDescent="0.3"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</row>
    <row r="174" spans="7:22" x14ac:dyDescent="0.3"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</row>
    <row r="175" spans="7:22" x14ac:dyDescent="0.3"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</row>
    <row r="176" spans="7:22" x14ac:dyDescent="0.3"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</row>
    <row r="177" spans="7:22" x14ac:dyDescent="0.3"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</row>
    <row r="178" spans="7:22" x14ac:dyDescent="0.3"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</row>
    <row r="179" spans="7:22" x14ac:dyDescent="0.3"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</row>
    <row r="180" spans="7:22" x14ac:dyDescent="0.3"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</row>
    <row r="181" spans="7:22" x14ac:dyDescent="0.3"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</row>
    <row r="182" spans="7:22" x14ac:dyDescent="0.3"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</row>
    <row r="183" spans="7:22" x14ac:dyDescent="0.3"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</row>
    <row r="184" spans="7:22" x14ac:dyDescent="0.3"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</row>
    <row r="185" spans="7:22" x14ac:dyDescent="0.3"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</row>
    <row r="186" spans="7:22" x14ac:dyDescent="0.3"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</row>
    <row r="187" spans="7:22" x14ac:dyDescent="0.3"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</row>
    <row r="188" spans="7:22" x14ac:dyDescent="0.3"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</row>
    <row r="189" spans="7:22" x14ac:dyDescent="0.3"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</row>
    <row r="190" spans="7:22" x14ac:dyDescent="0.3"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</row>
    <row r="191" spans="7:22" x14ac:dyDescent="0.3"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</row>
    <row r="192" spans="7:22" x14ac:dyDescent="0.3"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</row>
    <row r="193" spans="7:22" x14ac:dyDescent="0.3"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</row>
    <row r="194" spans="7:22" x14ac:dyDescent="0.3"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</row>
    <row r="195" spans="7:22" x14ac:dyDescent="0.3"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</row>
    <row r="196" spans="7:22" x14ac:dyDescent="0.3"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</row>
    <row r="197" spans="7:22" x14ac:dyDescent="0.3"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</row>
    <row r="198" spans="7:22" x14ac:dyDescent="0.3"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</row>
    <row r="199" spans="7:22" x14ac:dyDescent="0.3"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</row>
    <row r="200" spans="7:22" x14ac:dyDescent="0.3"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</row>
    <row r="201" spans="7:22" x14ac:dyDescent="0.3"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</row>
    <row r="202" spans="7:22" x14ac:dyDescent="0.3"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</row>
    <row r="203" spans="7:22" x14ac:dyDescent="0.3"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</row>
    <row r="204" spans="7:22" x14ac:dyDescent="0.3"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</row>
    <row r="205" spans="7:22" x14ac:dyDescent="0.3"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</row>
    <row r="206" spans="7:22" x14ac:dyDescent="0.3"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</row>
    <row r="207" spans="7:22" x14ac:dyDescent="0.3"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</row>
    <row r="208" spans="7:22" x14ac:dyDescent="0.3"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</row>
    <row r="209" spans="7:22" x14ac:dyDescent="0.3"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</row>
    <row r="210" spans="7:22" x14ac:dyDescent="0.3"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</row>
    <row r="211" spans="7:22" x14ac:dyDescent="0.3"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</row>
  </sheetData>
  <sheetProtection algorithmName="SHA-512" hashValue="0CIkCHsVNxpVv2HeeqJ7Mk0ADNvuaKnpoqz5c8rKzosOm7AhXnYKbckyINgTaxNo/c850crgcD7lSQo9CXORCQ==" saltValue="ASDJwKoDFNp1ONGJkaCmhA==" spinCount="100000" sheet="1" objects="1" scenarios="1"/>
  <mergeCells count="5">
    <mergeCell ref="A4:B4"/>
    <mergeCell ref="B48:D48"/>
    <mergeCell ref="C60:D60"/>
    <mergeCell ref="C62:D62"/>
    <mergeCell ref="C64:D64"/>
  </mergeCells>
  <dataValidations count="3">
    <dataValidation showInputMessage="1" showErrorMessage="1" sqref="A6:A45 B6:B9" xr:uid="{00000000-0002-0000-0800-000000000000}"/>
    <dataValidation type="decimal" operator="greaterThanOrEqual" allowBlank="1" showInputMessage="1" showErrorMessage="1" sqref="B63" xr:uid="{28764AF3-266D-450E-A045-599B0C4DE632}">
      <formula1>B64</formula1>
    </dataValidation>
    <dataValidation type="decimal" operator="greaterThanOrEqual" allowBlank="1" showInputMessage="1" showErrorMessage="1" sqref="B61" xr:uid="{9B65390F-C2B4-4C9F-B73A-4FE9860DAC86}">
      <formula1>1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1072"/>
  <sheetViews>
    <sheetView topLeftCell="A42" zoomScaleNormal="100" workbookViewId="0">
      <selection activeCell="B64" sqref="B64"/>
    </sheetView>
  </sheetViews>
  <sheetFormatPr baseColWidth="10" defaultRowHeight="14.4" x14ac:dyDescent="0.3"/>
  <cols>
    <col min="1" max="1" width="18.44140625" style="139" customWidth="1"/>
    <col min="2" max="2" width="15.33203125" style="139" customWidth="1"/>
    <col min="3" max="4" width="11.6640625" style="139" bestFit="1" customWidth="1"/>
    <col min="5" max="5" width="12" style="139" bestFit="1" customWidth="1"/>
    <col min="6" max="6" width="15.21875" style="139" customWidth="1"/>
    <col min="7" max="7" width="12" style="139" bestFit="1" customWidth="1"/>
    <col min="8" max="8" width="12.109375" style="139" bestFit="1" customWidth="1"/>
    <col min="9" max="9" width="18.88671875" style="139" customWidth="1"/>
    <col min="10" max="10" width="19.33203125" style="139" customWidth="1"/>
    <col min="11" max="11" width="34.21875" style="139" customWidth="1"/>
    <col min="12" max="12" width="32.6640625" style="139" customWidth="1"/>
    <col min="13" max="13" width="16.21875" style="139" customWidth="1"/>
    <col min="14" max="16384" width="11.5546875" style="139"/>
  </cols>
  <sheetData>
    <row r="1" spans="1:34" ht="18" x14ac:dyDescent="0.35">
      <c r="A1" s="134"/>
      <c r="B1" s="135"/>
      <c r="C1" s="135"/>
      <c r="D1" s="135"/>
      <c r="E1" s="135"/>
      <c r="F1" s="135"/>
      <c r="G1" s="135"/>
      <c r="H1" s="135"/>
      <c r="I1" s="136"/>
      <c r="J1" s="142"/>
      <c r="K1" s="142"/>
      <c r="L1" s="137"/>
      <c r="M1" s="137"/>
      <c r="N1" s="137"/>
      <c r="O1" s="137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x14ac:dyDescent="0.3">
      <c r="A2" s="140"/>
      <c r="B2" s="140"/>
      <c r="C2" s="261"/>
      <c r="D2" s="261"/>
      <c r="E2" s="261"/>
      <c r="F2" s="261"/>
      <c r="G2" s="261"/>
      <c r="H2" s="140"/>
      <c r="I2" s="136"/>
      <c r="J2" s="142"/>
      <c r="K2" s="142"/>
      <c r="L2" s="137"/>
      <c r="M2" s="137"/>
      <c r="N2" s="137"/>
      <c r="O2" s="137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</row>
    <row r="3" spans="1:34" x14ac:dyDescent="0.3">
      <c r="A3" s="140"/>
      <c r="B3" s="140"/>
      <c r="C3" s="140" t="s">
        <v>0</v>
      </c>
      <c r="D3" s="141" t="s">
        <v>1</v>
      </c>
      <c r="E3" s="140" t="s">
        <v>2</v>
      </c>
      <c r="F3" s="140" t="s">
        <v>21</v>
      </c>
      <c r="G3" s="140" t="s">
        <v>3</v>
      </c>
      <c r="H3" s="140" t="s">
        <v>4</v>
      </c>
      <c r="I3" s="140" t="s">
        <v>134</v>
      </c>
      <c r="J3" s="142"/>
      <c r="K3" s="142"/>
      <c r="L3" s="137"/>
      <c r="M3" s="137"/>
      <c r="N3" s="137"/>
      <c r="O3" s="137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</row>
    <row r="4" spans="1:34" x14ac:dyDescent="0.3">
      <c r="A4" s="274" t="s">
        <v>135</v>
      </c>
      <c r="B4" s="274"/>
      <c r="C4" s="140">
        <f>EINGABEN!$D$46</f>
        <v>10</v>
      </c>
      <c r="D4" s="140">
        <f>IF(MIN(A6:A45)&lt;1,0,ROUND(SUM(D6:D45),3))</f>
        <v>4.867</v>
      </c>
      <c r="E4" s="140">
        <f>ROUND(SUM(E6:E45),3)</f>
        <v>11.797000000000001</v>
      </c>
      <c r="F4" s="142" t="s">
        <v>22</v>
      </c>
      <c r="G4" s="140">
        <f>IF(MIN(A6:A45)&lt;1,0,ROUND(SUM(G6:G45),3))</f>
        <v>8.8979999999999997</v>
      </c>
      <c r="H4" s="140">
        <f>IF(MIN(A6:A45)&lt;1,0,ROUND(SUM(H6:H45),3))</f>
        <v>5.5309999999999997</v>
      </c>
      <c r="I4" s="140">
        <f>IF(MIN(A6:A45)&lt;1,0,ROUND(SUM(I6:I45),3))</f>
        <v>17.065999999999999</v>
      </c>
      <c r="J4" s="142"/>
      <c r="K4" s="142"/>
      <c r="L4" s="137"/>
      <c r="M4" s="137"/>
      <c r="N4" s="137"/>
      <c r="O4" s="137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</row>
    <row r="5" spans="1:34" x14ac:dyDescent="0.3">
      <c r="A5" s="140" t="s">
        <v>8</v>
      </c>
      <c r="B5" s="140" t="s">
        <v>9</v>
      </c>
      <c r="C5" s="140" t="s">
        <v>38</v>
      </c>
      <c r="D5" s="140" t="s">
        <v>5</v>
      </c>
      <c r="E5" s="140" t="s">
        <v>6</v>
      </c>
      <c r="F5" s="140" t="s">
        <v>23</v>
      </c>
      <c r="G5" s="140" t="s">
        <v>10</v>
      </c>
      <c r="H5" s="140" t="s">
        <v>7</v>
      </c>
      <c r="I5" s="141" t="s">
        <v>18</v>
      </c>
      <c r="J5" s="142" t="s">
        <v>113</v>
      </c>
      <c r="K5" s="142" t="s">
        <v>111</v>
      </c>
      <c r="L5" s="137" t="s">
        <v>112</v>
      </c>
      <c r="M5" s="137" t="s">
        <v>148</v>
      </c>
      <c r="N5" s="137"/>
      <c r="O5" s="137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</row>
    <row r="6" spans="1:34" x14ac:dyDescent="0.3">
      <c r="A6" s="140">
        <f>EINGABEN!A6</f>
        <v>8</v>
      </c>
      <c r="B6" s="140">
        <f>EINGABEN!F6</f>
        <v>64</v>
      </c>
      <c r="C6" s="140"/>
      <c r="D6" s="140">
        <f>(LN(((LN(A6+0.001)))))</f>
        <v>0.73215947481666477</v>
      </c>
      <c r="E6" s="140">
        <f>(LN((LN(B6+0.001))))</f>
        <v>1.4252503056283174</v>
      </c>
      <c r="F6" s="142">
        <f>(LN(((LN((2.7182813^(C52*(LN((A6+0.001))^C54))))))))</f>
        <v>1.4247065774114946</v>
      </c>
      <c r="G6" s="140">
        <f t="shared" ref="G6:G45" si="0">(D6*E6)</f>
        <v>1.0435105152511199</v>
      </c>
      <c r="H6" s="140">
        <f t="shared" ref="H6:I45" si="1">(D6)^2</f>
        <v>0.53605749656381441</v>
      </c>
      <c r="I6" s="140">
        <f t="shared" si="1"/>
        <v>2.0313384336936124</v>
      </c>
      <c r="J6" s="142">
        <f>IF(EINGABEN!C6="","",EINGABEN!C6)</f>
        <v>8</v>
      </c>
      <c r="K6" s="142">
        <f>IF(J6="","",B6)</f>
        <v>64</v>
      </c>
      <c r="L6" s="137">
        <f>IF(J6="","",(EXP($C$52*LN(J6)^$C$54)))</f>
        <v>63.840606066984648</v>
      </c>
      <c r="M6" s="143">
        <f>IF(K6="","",ABS(K6-L6)^1)</f>
        <v>0.15939393301535176</v>
      </c>
      <c r="N6" s="137"/>
      <c r="O6" s="137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</row>
    <row r="7" spans="1:34" x14ac:dyDescent="0.3">
      <c r="A7" s="140">
        <f>EINGABEN!A7</f>
        <v>7</v>
      </c>
      <c r="B7" s="140">
        <f>EINGABEN!F7</f>
        <v>49</v>
      </c>
      <c r="C7" s="140"/>
      <c r="D7" s="140">
        <f t="shared" ref="D7:D45" si="2">(LN(((LN(A7+0.001)))))</f>
        <v>0.66580321668953057</v>
      </c>
      <c r="E7" s="140">
        <f t="shared" ref="E7:E45" si="3">(LN((LN(B7+0.001))))</f>
        <v>1.3588822349316014</v>
      </c>
      <c r="F7" s="142">
        <f>(LN(((LN((2.7182813^(C52*(LN((A7+0.001))^C54))))))))</f>
        <v>1.3584726802243468</v>
      </c>
      <c r="G7" s="140">
        <f t="shared" si="0"/>
        <v>0.90474816311971862</v>
      </c>
      <c r="H7" s="140">
        <f t="shared" si="1"/>
        <v>0.44329392335412598</v>
      </c>
      <c r="I7" s="140">
        <f t="shared" si="1"/>
        <v>1.846560928412704</v>
      </c>
      <c r="J7" s="142">
        <f>IF(EINGABEN!C7="","",EINGABEN!C7)</f>
        <v>7</v>
      </c>
      <c r="K7" s="253">
        <f t="shared" ref="K7:K45" si="4">IF(J7="","",B7)</f>
        <v>49</v>
      </c>
      <c r="L7" s="137">
        <f t="shared" ref="L7:L45" si="5">IF(J7="","",(EXP($C$52*LN(J7)^$C$54)))</f>
        <v>48.909068838269462</v>
      </c>
      <c r="M7" s="143">
        <f t="shared" ref="M7:M45" si="6">IF(K7="","",ABS(K7-L7)^1)</f>
        <v>9.0931161730537724E-2</v>
      </c>
      <c r="N7" s="137"/>
      <c r="O7" s="137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</row>
    <row r="8" spans="1:34" x14ac:dyDescent="0.3">
      <c r="A8" s="140">
        <f>EINGABEN!A8</f>
        <v>4</v>
      </c>
      <c r="B8" s="217">
        <f>EINGABEN!F8</f>
        <v>16</v>
      </c>
      <c r="C8" s="140"/>
      <c r="D8" s="140">
        <f t="shared" si="2"/>
        <v>0.32681455806536153</v>
      </c>
      <c r="E8" s="140">
        <f t="shared" si="3"/>
        <v>1.0198039816897748</v>
      </c>
      <c r="F8" s="142">
        <f>(LN(((LN((2.7182813^(C52*(LN((A8+0.001))^C54))))))))</f>
        <v>1.0201091166866807</v>
      </c>
      <c r="G8" s="140">
        <f t="shared" si="0"/>
        <v>0.3332867875892398</v>
      </c>
      <c r="H8" s="140">
        <f t="shared" si="1"/>
        <v>0.10680775536345756</v>
      </c>
      <c r="I8" s="140">
        <f t="shared" si="1"/>
        <v>1.0400001610703187</v>
      </c>
      <c r="J8" s="142">
        <f>IF(EINGABEN!C8="","",EINGABEN!C8)</f>
        <v>4</v>
      </c>
      <c r="K8" s="253">
        <f t="shared" si="4"/>
        <v>16</v>
      </c>
      <c r="L8" s="137">
        <f t="shared" si="5"/>
        <v>16.006563104062383</v>
      </c>
      <c r="M8" s="143">
        <f t="shared" si="6"/>
        <v>6.5631040623834735E-3</v>
      </c>
      <c r="N8" s="137"/>
      <c r="O8" s="137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</row>
    <row r="9" spans="1:34" x14ac:dyDescent="0.3">
      <c r="A9" s="140">
        <f>EINGABEN!A9</f>
        <v>2.5</v>
      </c>
      <c r="B9" s="140">
        <f>EINGABEN!F9</f>
        <v>6.25</v>
      </c>
      <c r="C9" s="140"/>
      <c r="D9" s="140">
        <f t="shared" si="2"/>
        <v>-8.6985211627783721E-2</v>
      </c>
      <c r="E9" s="140">
        <f t="shared" si="3"/>
        <v>0.60581290650812902</v>
      </c>
      <c r="F9" s="142">
        <f>(LN(((LN((2.7182813^(C52*(LN((A9+0.001))^C54))))))))</f>
        <v>0.60707239376884947</v>
      </c>
      <c r="G9" s="140">
        <f t="shared" si="0"/>
        <v>-5.2696763879452359E-2</v>
      </c>
      <c r="H9" s="140">
        <f t="shared" si="1"/>
        <v>7.56642704193032E-3</v>
      </c>
      <c r="I9" s="140">
        <f t="shared" si="1"/>
        <v>0.36700927769182706</v>
      </c>
      <c r="J9" s="142">
        <f>IF(EINGABEN!C9="","",EINGABEN!C9)</f>
        <v>2.5</v>
      </c>
      <c r="K9" s="253">
        <f t="shared" si="4"/>
        <v>6.25</v>
      </c>
      <c r="L9" s="137">
        <f t="shared" si="5"/>
        <v>6.260452605336031</v>
      </c>
      <c r="M9" s="143">
        <f t="shared" si="6"/>
        <v>1.0452605336030985E-2</v>
      </c>
      <c r="N9" s="137"/>
      <c r="O9" s="137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</row>
    <row r="10" spans="1:34" x14ac:dyDescent="0.3">
      <c r="A10" s="140">
        <f>EINGABEN!A10</f>
        <v>4.5</v>
      </c>
      <c r="B10" s="263">
        <f>EINGABEN!F10</f>
        <v>20.25</v>
      </c>
      <c r="C10" s="140"/>
      <c r="D10" s="140">
        <f t="shared" si="2"/>
        <v>0.4083274040352361</v>
      </c>
      <c r="E10" s="140">
        <f t="shared" si="3"/>
        <v>1.1013432811275519</v>
      </c>
      <c r="F10" s="142">
        <f>(LN(((LN((2.7182813^(C52*(LN((A10+0.001))^C54))))))))</f>
        <v>1.1014716529685868</v>
      </c>
      <c r="G10" s="140">
        <f t="shared" si="0"/>
        <v>0.4497086429344625</v>
      </c>
      <c r="H10" s="140">
        <f t="shared" si="1"/>
        <v>0.16673126888615494</v>
      </c>
      <c r="I10" s="140">
        <f t="shared" si="1"/>
        <v>1.2129570228848017</v>
      </c>
      <c r="J10" s="142">
        <f>IF(EINGABEN!C10="","",EINGABEN!C10)</f>
        <v>4.5</v>
      </c>
      <c r="K10" s="253">
        <f t="shared" si="4"/>
        <v>20.25</v>
      </c>
      <c r="L10" s="137">
        <f t="shared" si="5"/>
        <v>20.249849855709801</v>
      </c>
      <c r="M10" s="143">
        <f t="shared" si="6"/>
        <v>1.5014429019899467E-4</v>
      </c>
      <c r="N10" s="137"/>
      <c r="O10" s="137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</row>
    <row r="11" spans="1:34" x14ac:dyDescent="0.3">
      <c r="A11" s="140">
        <f>EINGABEN!A11</f>
        <v>10</v>
      </c>
      <c r="B11" s="263">
        <f>EINGABEN!F11</f>
        <v>100</v>
      </c>
      <c r="C11" s="140"/>
      <c r="D11" s="140">
        <f t="shared" si="2"/>
        <v>0.83407587158188146</v>
      </c>
      <c r="E11" s="140">
        <f t="shared" si="3"/>
        <v>1.5271817972670956</v>
      </c>
      <c r="F11" s="142">
        <f>(LN(((LN((2.7182813^(C52*(LN((A11+0.001))^C54))))))))</f>
        <v>1.5264350403410762</v>
      </c>
      <c r="G11" s="140">
        <f t="shared" si="0"/>
        <v>1.273785488619537</v>
      </c>
      <c r="H11" s="140">
        <f t="shared" si="1"/>
        <v>0.69568255955507519</v>
      </c>
      <c r="I11" s="140">
        <f t="shared" si="1"/>
        <v>2.332284241903956</v>
      </c>
      <c r="J11" s="142">
        <f>IF(EINGABEN!C11="","",EINGABEN!C11)</f>
        <v>10</v>
      </c>
      <c r="K11" s="253">
        <f t="shared" si="4"/>
        <v>100</v>
      </c>
      <c r="L11" s="137">
        <f t="shared" si="5"/>
        <v>99.638033091193634</v>
      </c>
      <c r="M11" s="143">
        <f t="shared" si="6"/>
        <v>0.36196690880636595</v>
      </c>
      <c r="N11" s="137"/>
      <c r="O11" s="137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</row>
    <row r="12" spans="1:34" x14ac:dyDescent="0.3">
      <c r="A12" s="140">
        <f>EINGABEN!A12</f>
        <v>12</v>
      </c>
      <c r="B12" s="263">
        <f>EINGABEN!F12</f>
        <v>144</v>
      </c>
      <c r="C12" s="140"/>
      <c r="D12" s="140">
        <f t="shared" si="2"/>
        <v>0.91026862720617829</v>
      </c>
      <c r="E12" s="140">
        <f t="shared" si="3"/>
        <v>1.6033836712444585</v>
      </c>
      <c r="F12" s="142">
        <f>(LN(((LN((2.7182813^(C52*(LN((A12+0.001))^C54))))))))</f>
        <v>1.6024872965240018</v>
      </c>
      <c r="G12" s="140">
        <f t="shared" si="0"/>
        <v>1.4595098533084956</v>
      </c>
      <c r="H12" s="140">
        <f t="shared" si="1"/>
        <v>0.82858897367582041</v>
      </c>
      <c r="I12" s="140">
        <f t="shared" si="1"/>
        <v>2.5708391972133575</v>
      </c>
      <c r="J12" s="142">
        <f>IF(EINGABEN!C12="","",EINGABEN!C12)</f>
        <v>12</v>
      </c>
      <c r="K12" s="253">
        <f t="shared" si="4"/>
        <v>144</v>
      </c>
      <c r="L12" s="137">
        <f t="shared" si="5"/>
        <v>143.3375281888205</v>
      </c>
      <c r="M12" s="143">
        <f t="shared" si="6"/>
        <v>0.66247181117950049</v>
      </c>
      <c r="N12" s="137"/>
      <c r="O12" s="137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</row>
    <row r="13" spans="1:34" x14ac:dyDescent="0.3">
      <c r="A13" s="140">
        <f>EINGABEN!A13</f>
        <v>15</v>
      </c>
      <c r="B13" s="263">
        <f>EINGABEN!F13</f>
        <v>225</v>
      </c>
      <c r="C13" s="140"/>
      <c r="D13" s="140">
        <f t="shared" si="2"/>
        <v>0.99625350978604055</v>
      </c>
      <c r="E13" s="140">
        <f t="shared" si="3"/>
        <v>1.6893768941077867</v>
      </c>
      <c r="F13" s="142">
        <f>(LN(((LN((2.7182813^(C52*(LN((A13+0.001))^C54))))))))</f>
        <v>1.6883136229803868</v>
      </c>
      <c r="G13" s="140">
        <f t="shared" si="0"/>
        <v>1.6830476601063227</v>
      </c>
      <c r="H13" s="140">
        <f t="shared" si="1"/>
        <v>0.99252105576100436</v>
      </c>
      <c r="I13" s="140">
        <f t="shared" si="1"/>
        <v>2.853994290345272</v>
      </c>
      <c r="J13" s="142">
        <f>IF(EINGABEN!C13="","",EINGABEN!C13)</f>
        <v>15</v>
      </c>
      <c r="K13" s="253">
        <f t="shared" si="4"/>
        <v>225</v>
      </c>
      <c r="L13" s="137">
        <f t="shared" si="5"/>
        <v>223.68017302392286</v>
      </c>
      <c r="M13" s="143">
        <f t="shared" si="6"/>
        <v>1.3198269760771382</v>
      </c>
      <c r="N13" s="137"/>
      <c r="O13" s="137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</row>
    <row r="14" spans="1:34" ht="10.199999999999999" customHeight="1" thickBot="1" x14ac:dyDescent="0.35">
      <c r="A14" s="144">
        <f>EINGABEN!A14</f>
        <v>1.5</v>
      </c>
      <c r="B14" s="188">
        <f>EINGABEN!F14</f>
        <v>2.25</v>
      </c>
      <c r="C14" s="144"/>
      <c r="D14" s="144">
        <f t="shared" si="2"/>
        <v>-0.90107815055528995</v>
      </c>
      <c r="E14" s="144">
        <f t="shared" si="3"/>
        <v>-0.20902547954595704</v>
      </c>
      <c r="F14" s="145">
        <f>(LN(((LN((2.7182813^(C52*(LN((A14+0.001))^C54))))))))</f>
        <v>-0.20551935777927441</v>
      </c>
      <c r="G14" s="140">
        <f t="shared" si="0"/>
        <v>0.18834829252820356</v>
      </c>
      <c r="H14" s="140">
        <f t="shared" si="1"/>
        <v>0.81194183340814174</v>
      </c>
      <c r="I14" s="140">
        <f t="shared" si="1"/>
        <v>4.3691651099417306E-2</v>
      </c>
      <c r="J14" s="142">
        <f>IF(EINGABEN!C14="","",EINGABEN!C14)</f>
        <v>1.5</v>
      </c>
      <c r="K14" s="232">
        <f t="shared" si="4"/>
        <v>2.25</v>
      </c>
      <c r="L14" s="137">
        <f t="shared" si="5"/>
        <v>2.2544157427489298</v>
      </c>
      <c r="M14" s="143">
        <f t="shared" si="6"/>
        <v>4.4157427489297518E-3</v>
      </c>
      <c r="N14" s="137"/>
      <c r="O14" s="137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</row>
    <row r="15" spans="1:34" ht="15" thickTop="1" x14ac:dyDescent="0.3">
      <c r="A15" s="259">
        <f>EINGABEN!A15</f>
        <v>14</v>
      </c>
      <c r="B15" s="263">
        <f>EINGABEN!F15</f>
        <v>196</v>
      </c>
      <c r="C15" s="140"/>
      <c r="D15" s="140">
        <f t="shared" si="2"/>
        <v>0.97044884588606961</v>
      </c>
      <c r="E15" s="140">
        <f t="shared" si="3"/>
        <v>1.6635699284751466</v>
      </c>
      <c r="F15" s="260">
        <f>(LN(((LN((2.7182813^(C52*(LN((A15+0.001))^C54))))))))</f>
        <v>1.6625565428806475</v>
      </c>
      <c r="G15" s="140">
        <f t="shared" si="0"/>
        <v>1.6144095171394774</v>
      </c>
      <c r="H15" s="140">
        <f t="shared" si="1"/>
        <v>0.94177096248160452</v>
      </c>
      <c r="I15" s="140">
        <f t="shared" si="1"/>
        <v>2.7674649069268042</v>
      </c>
      <c r="J15" s="142">
        <f>IF(EINGABEN!C15="","",EINGABEN!C15)</f>
        <v>14</v>
      </c>
      <c r="K15" s="253">
        <f t="shared" si="4"/>
        <v>196</v>
      </c>
      <c r="L15" s="137">
        <f t="shared" si="5"/>
        <v>194.92839471924941</v>
      </c>
      <c r="M15" s="143">
        <f t="shared" si="6"/>
        <v>1.0716052807505889</v>
      </c>
      <c r="N15" s="137"/>
      <c r="O15" s="137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</row>
    <row r="16" spans="1:34" x14ac:dyDescent="0.3">
      <c r="A16" s="259">
        <f>EINGABEN!A16</f>
        <v>2.7182818279999998</v>
      </c>
      <c r="B16" s="263">
        <f>EINGABEN!F16</f>
        <v>2.7182818279999998</v>
      </c>
      <c r="C16" s="140"/>
      <c r="D16" s="140">
        <f t="shared" si="2"/>
        <v>3.6774399519727487E-4</v>
      </c>
      <c r="E16" s="140">
        <f t="shared" si="3"/>
        <v>3.6774399519727487E-4</v>
      </c>
      <c r="F16" s="260">
        <f>(LN(((LN((2.7182813^(C52*(LN((A16+0.001))^C54))))))))</f>
        <v>0.69426427054166173</v>
      </c>
      <c r="G16" s="140">
        <f t="shared" si="0"/>
        <v>1.3523564600365333E-7</v>
      </c>
      <c r="H16" s="140">
        <f t="shared" si="1"/>
        <v>1.3523564600365333E-7</v>
      </c>
      <c r="I16" s="140">
        <f t="shared" si="1"/>
        <v>1.3523564600365333E-7</v>
      </c>
      <c r="J16" s="142" t="str">
        <f>IF(EINGABEN!C16="","",EINGABEN!C16)</f>
        <v/>
      </c>
      <c r="K16" s="253" t="str">
        <f t="shared" si="4"/>
        <v/>
      </c>
      <c r="L16" s="137" t="str">
        <f t="shared" si="5"/>
        <v/>
      </c>
      <c r="M16" s="143" t="str">
        <f t="shared" si="6"/>
        <v/>
      </c>
      <c r="N16" s="137"/>
      <c r="O16" s="137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</row>
    <row r="17" spans="1:34" x14ac:dyDescent="0.3">
      <c r="A17" s="259">
        <f>EINGABEN!A17</f>
        <v>2.7182818279999998</v>
      </c>
      <c r="B17" s="263">
        <f>EINGABEN!F17</f>
        <v>2.7182818279999998</v>
      </c>
      <c r="C17" s="140"/>
      <c r="D17" s="140">
        <f t="shared" si="2"/>
        <v>3.6774399519727487E-4</v>
      </c>
      <c r="E17" s="140">
        <f t="shared" si="3"/>
        <v>3.6774399519727487E-4</v>
      </c>
      <c r="F17" s="260">
        <f>(LN(((LN((2.7182813^(C52*(LN((A17+0.001))^C54))))))))</f>
        <v>0.69426427054166173</v>
      </c>
      <c r="G17" s="140">
        <f t="shared" si="0"/>
        <v>1.3523564600365333E-7</v>
      </c>
      <c r="H17" s="140">
        <f t="shared" si="1"/>
        <v>1.3523564600365333E-7</v>
      </c>
      <c r="I17" s="140">
        <f t="shared" si="1"/>
        <v>1.3523564600365333E-7</v>
      </c>
      <c r="J17" s="142" t="str">
        <f>IF(EINGABEN!C17="","",EINGABEN!C17)</f>
        <v/>
      </c>
      <c r="K17" s="253" t="str">
        <f t="shared" si="4"/>
        <v/>
      </c>
      <c r="L17" s="137" t="str">
        <f t="shared" si="5"/>
        <v/>
      </c>
      <c r="M17" s="143" t="str">
        <f t="shared" si="6"/>
        <v/>
      </c>
      <c r="N17" s="137"/>
      <c r="O17" s="137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</row>
    <row r="18" spans="1:34" x14ac:dyDescent="0.3">
      <c r="A18" s="149">
        <f>EINGABEN!A18</f>
        <v>2.7182818279999998</v>
      </c>
      <c r="B18" s="169">
        <f>EINGABEN!F18</f>
        <v>2.7182818279999998</v>
      </c>
      <c r="C18" s="105"/>
      <c r="D18" s="105">
        <f t="shared" si="2"/>
        <v>3.6774399519727487E-4</v>
      </c>
      <c r="E18" s="105">
        <f t="shared" si="3"/>
        <v>3.6774399519727487E-4</v>
      </c>
      <c r="F18" s="150">
        <f>(LN(((LN((2.7182813^(C52*(LN((A18+0.001))^C54))))))))</f>
        <v>0.69426427054166173</v>
      </c>
      <c r="G18" s="140">
        <f t="shared" si="0"/>
        <v>1.3523564600365333E-7</v>
      </c>
      <c r="H18" s="140">
        <f t="shared" si="1"/>
        <v>1.3523564600365333E-7</v>
      </c>
      <c r="I18" s="140">
        <f t="shared" si="1"/>
        <v>1.3523564600365333E-7</v>
      </c>
      <c r="J18" s="142" t="str">
        <f>IF(EINGABEN!C18="","",EINGABEN!C18)</f>
        <v/>
      </c>
      <c r="K18" s="253" t="str">
        <f t="shared" si="4"/>
        <v/>
      </c>
      <c r="L18" s="137" t="str">
        <f t="shared" si="5"/>
        <v/>
      </c>
      <c r="M18" s="143" t="str">
        <f t="shared" si="6"/>
        <v/>
      </c>
      <c r="N18" s="137"/>
      <c r="O18" s="137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</row>
    <row r="19" spans="1:34" x14ac:dyDescent="0.3">
      <c r="A19" s="149">
        <f>EINGABEN!A19</f>
        <v>2.7182818279999998</v>
      </c>
      <c r="B19" s="169">
        <f>EINGABEN!F19</f>
        <v>2.7182818279999998</v>
      </c>
      <c r="C19" s="105"/>
      <c r="D19" s="105">
        <f t="shared" si="2"/>
        <v>3.6774399519727487E-4</v>
      </c>
      <c r="E19" s="105">
        <f t="shared" si="3"/>
        <v>3.6774399519727487E-4</v>
      </c>
      <c r="F19" s="150">
        <f>(LN(((LN((2.7182813^(C52*(LN((A19+0.001))^C54))))))))</f>
        <v>0.69426427054166173</v>
      </c>
      <c r="G19" s="140">
        <f t="shared" si="0"/>
        <v>1.3523564600365333E-7</v>
      </c>
      <c r="H19" s="140">
        <f t="shared" si="1"/>
        <v>1.3523564600365333E-7</v>
      </c>
      <c r="I19" s="140">
        <f t="shared" si="1"/>
        <v>1.3523564600365333E-7</v>
      </c>
      <c r="J19" s="142" t="str">
        <f>IF(EINGABEN!C19="","",EINGABEN!C19)</f>
        <v/>
      </c>
      <c r="K19" s="253" t="str">
        <f t="shared" si="4"/>
        <v/>
      </c>
      <c r="L19" s="137" t="str">
        <f t="shared" si="5"/>
        <v/>
      </c>
      <c r="M19" s="143" t="str">
        <f t="shared" si="6"/>
        <v/>
      </c>
      <c r="N19" s="137"/>
      <c r="O19" s="137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</row>
    <row r="20" spans="1:34" x14ac:dyDescent="0.3">
      <c r="A20" s="149">
        <f>EINGABEN!A20</f>
        <v>2.7182818279999998</v>
      </c>
      <c r="B20" s="169">
        <f>EINGABEN!F20</f>
        <v>2.7182818279999998</v>
      </c>
      <c r="C20" s="105"/>
      <c r="D20" s="105">
        <f t="shared" si="2"/>
        <v>3.6774399519727487E-4</v>
      </c>
      <c r="E20" s="105">
        <f t="shared" si="3"/>
        <v>3.6774399519727487E-4</v>
      </c>
      <c r="F20" s="150">
        <f>(LN(((LN((2.7182813^(C52*(LN((A20+0.001))^C54))))))))</f>
        <v>0.69426427054166173</v>
      </c>
      <c r="G20" s="140">
        <f t="shared" si="0"/>
        <v>1.3523564600365333E-7</v>
      </c>
      <c r="H20" s="140">
        <f t="shared" si="1"/>
        <v>1.3523564600365333E-7</v>
      </c>
      <c r="I20" s="140">
        <f t="shared" si="1"/>
        <v>1.3523564600365333E-7</v>
      </c>
      <c r="J20" s="142" t="str">
        <f>IF(EINGABEN!C20="","",EINGABEN!C20)</f>
        <v/>
      </c>
      <c r="K20" s="253" t="str">
        <f t="shared" si="4"/>
        <v/>
      </c>
      <c r="L20" s="137" t="str">
        <f t="shared" si="5"/>
        <v/>
      </c>
      <c r="M20" s="143" t="str">
        <f t="shared" si="6"/>
        <v/>
      </c>
      <c r="N20" s="137"/>
      <c r="O20" s="137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</row>
    <row r="21" spans="1:34" x14ac:dyDescent="0.3">
      <c r="A21" s="149">
        <f>EINGABEN!A21</f>
        <v>2.7182818279999998</v>
      </c>
      <c r="B21" s="169">
        <f>EINGABEN!F21</f>
        <v>2.7182818279999998</v>
      </c>
      <c r="C21" s="105"/>
      <c r="D21" s="105">
        <f t="shared" si="2"/>
        <v>3.6774399519727487E-4</v>
      </c>
      <c r="E21" s="105">
        <f t="shared" si="3"/>
        <v>3.6774399519727487E-4</v>
      </c>
      <c r="F21" s="150">
        <f>(LN(((LN((2.7182813^(C52*(LN((A21+0.001))^C54))))))))</f>
        <v>0.69426427054166173</v>
      </c>
      <c r="G21" s="140">
        <f t="shared" si="0"/>
        <v>1.3523564600365333E-7</v>
      </c>
      <c r="H21" s="140">
        <f t="shared" si="1"/>
        <v>1.3523564600365333E-7</v>
      </c>
      <c r="I21" s="140">
        <f t="shared" si="1"/>
        <v>1.3523564600365333E-7</v>
      </c>
      <c r="J21" s="142" t="str">
        <f>IF(EINGABEN!C21="","",EINGABEN!C21)</f>
        <v/>
      </c>
      <c r="K21" s="253" t="str">
        <f t="shared" si="4"/>
        <v/>
      </c>
      <c r="L21" s="137" t="str">
        <f t="shared" si="5"/>
        <v/>
      </c>
      <c r="M21" s="143" t="str">
        <f t="shared" si="6"/>
        <v/>
      </c>
      <c r="N21" s="137"/>
      <c r="O21" s="137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</row>
    <row r="22" spans="1:34" x14ac:dyDescent="0.3">
      <c r="A22" s="149">
        <f>EINGABEN!A22</f>
        <v>2.7182818279999998</v>
      </c>
      <c r="B22" s="169">
        <f>EINGABEN!F22</f>
        <v>2.7182818279999998</v>
      </c>
      <c r="C22" s="105"/>
      <c r="D22" s="105">
        <f t="shared" si="2"/>
        <v>3.6774399519727487E-4</v>
      </c>
      <c r="E22" s="105">
        <f t="shared" si="3"/>
        <v>3.6774399519727487E-4</v>
      </c>
      <c r="F22" s="150">
        <f>(LN(((LN((2.7182813^(C52*(LN((A22+0.001))^C54))))))))</f>
        <v>0.69426427054166173</v>
      </c>
      <c r="G22" s="140">
        <f t="shared" si="0"/>
        <v>1.3523564600365333E-7</v>
      </c>
      <c r="H22" s="140">
        <f t="shared" si="1"/>
        <v>1.3523564600365333E-7</v>
      </c>
      <c r="I22" s="140">
        <f t="shared" si="1"/>
        <v>1.3523564600365333E-7</v>
      </c>
      <c r="J22" s="142" t="str">
        <f>IF(EINGABEN!C22="","",EINGABEN!C22)</f>
        <v/>
      </c>
      <c r="K22" s="253" t="str">
        <f t="shared" si="4"/>
        <v/>
      </c>
      <c r="L22" s="137" t="str">
        <f t="shared" si="5"/>
        <v/>
      </c>
      <c r="M22" s="143" t="str">
        <f t="shared" si="6"/>
        <v/>
      </c>
      <c r="N22" s="137"/>
      <c r="O22" s="137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</row>
    <row r="23" spans="1:34" x14ac:dyDescent="0.3">
      <c r="A23" s="149">
        <f>EINGABEN!A23</f>
        <v>2.7182818279999998</v>
      </c>
      <c r="B23" s="169">
        <f>EINGABEN!F23</f>
        <v>2.7182818279999998</v>
      </c>
      <c r="C23" s="105"/>
      <c r="D23" s="105">
        <f t="shared" si="2"/>
        <v>3.6774399519727487E-4</v>
      </c>
      <c r="E23" s="105">
        <f t="shared" si="3"/>
        <v>3.6774399519727487E-4</v>
      </c>
      <c r="F23" s="150">
        <f>(LN(((LN((2.7182813^(C52*(LN((A23+0.001))^C54))))))))</f>
        <v>0.69426427054166173</v>
      </c>
      <c r="G23" s="140">
        <f t="shared" si="0"/>
        <v>1.3523564600365333E-7</v>
      </c>
      <c r="H23" s="140">
        <f t="shared" si="1"/>
        <v>1.3523564600365333E-7</v>
      </c>
      <c r="I23" s="140">
        <f t="shared" si="1"/>
        <v>1.3523564600365333E-7</v>
      </c>
      <c r="J23" s="142" t="str">
        <f>IF(EINGABEN!C23="","",EINGABEN!C23)</f>
        <v/>
      </c>
      <c r="K23" s="253" t="str">
        <f t="shared" si="4"/>
        <v/>
      </c>
      <c r="L23" s="137" t="str">
        <f t="shared" si="5"/>
        <v/>
      </c>
      <c r="M23" s="143" t="str">
        <f t="shared" si="6"/>
        <v/>
      </c>
      <c r="N23" s="137"/>
      <c r="O23" s="137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</row>
    <row r="24" spans="1:34" x14ac:dyDescent="0.3">
      <c r="A24" s="149">
        <f>EINGABEN!A24</f>
        <v>2.7182818279999998</v>
      </c>
      <c r="B24" s="169">
        <f>EINGABEN!F24</f>
        <v>2.7182818279999998</v>
      </c>
      <c r="C24" s="105"/>
      <c r="D24" s="105">
        <f t="shared" si="2"/>
        <v>3.6774399519727487E-4</v>
      </c>
      <c r="E24" s="105">
        <f t="shared" si="3"/>
        <v>3.6774399519727487E-4</v>
      </c>
      <c r="F24" s="150">
        <f>(LN(((LN((2.7182813^(C52*(LN((A24+0.001))^C54))))))))</f>
        <v>0.69426427054166173</v>
      </c>
      <c r="G24" s="140">
        <f t="shared" si="0"/>
        <v>1.3523564600365333E-7</v>
      </c>
      <c r="H24" s="140">
        <f t="shared" si="1"/>
        <v>1.3523564600365333E-7</v>
      </c>
      <c r="I24" s="140">
        <f t="shared" si="1"/>
        <v>1.3523564600365333E-7</v>
      </c>
      <c r="J24" s="142" t="str">
        <f>IF(EINGABEN!C24="","",EINGABEN!C24)</f>
        <v/>
      </c>
      <c r="K24" s="253" t="str">
        <f t="shared" si="4"/>
        <v/>
      </c>
      <c r="L24" s="137" t="str">
        <f t="shared" si="5"/>
        <v/>
      </c>
      <c r="M24" s="143" t="str">
        <f t="shared" si="6"/>
        <v/>
      </c>
      <c r="N24" s="137"/>
      <c r="O24" s="137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</row>
    <row r="25" spans="1:34" x14ac:dyDescent="0.3">
      <c r="A25" s="149">
        <f>EINGABEN!A25</f>
        <v>2.7182818279999998</v>
      </c>
      <c r="B25" s="169">
        <f>EINGABEN!F25</f>
        <v>2.7182818279999998</v>
      </c>
      <c r="C25" s="105"/>
      <c r="D25" s="105">
        <f t="shared" si="2"/>
        <v>3.6774399519727487E-4</v>
      </c>
      <c r="E25" s="105">
        <f t="shared" si="3"/>
        <v>3.6774399519727487E-4</v>
      </c>
      <c r="F25" s="150">
        <f>(LN(((LN((2.7182813^(C52*(LN((A25+0.001))^C54))))))))</f>
        <v>0.69426427054166173</v>
      </c>
      <c r="G25" s="140">
        <f t="shared" si="0"/>
        <v>1.3523564600365333E-7</v>
      </c>
      <c r="H25" s="140">
        <f t="shared" si="1"/>
        <v>1.3523564600365333E-7</v>
      </c>
      <c r="I25" s="140">
        <f t="shared" si="1"/>
        <v>1.3523564600365333E-7</v>
      </c>
      <c r="J25" s="142" t="str">
        <f>IF(EINGABEN!C25="","",EINGABEN!C25)</f>
        <v/>
      </c>
      <c r="K25" s="253" t="str">
        <f t="shared" si="4"/>
        <v/>
      </c>
      <c r="L25" s="137" t="str">
        <f t="shared" si="5"/>
        <v/>
      </c>
      <c r="M25" s="143" t="str">
        <f t="shared" si="6"/>
        <v/>
      </c>
      <c r="N25" s="137"/>
      <c r="O25" s="137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</row>
    <row r="26" spans="1:34" x14ac:dyDescent="0.3">
      <c r="A26" s="149">
        <f>EINGABEN!A26</f>
        <v>2.7182818279999998</v>
      </c>
      <c r="B26" s="169">
        <f>EINGABEN!F26</f>
        <v>2.7182818279999998</v>
      </c>
      <c r="C26" s="105"/>
      <c r="D26" s="105">
        <f t="shared" si="2"/>
        <v>3.6774399519727487E-4</v>
      </c>
      <c r="E26" s="105">
        <f t="shared" si="3"/>
        <v>3.6774399519727487E-4</v>
      </c>
      <c r="F26" s="150">
        <f>(LN(((LN((2.7182813^(C52*(LN((A26+0.001))^C54))))))))</f>
        <v>0.69426427054166173</v>
      </c>
      <c r="G26" s="140">
        <f t="shared" si="0"/>
        <v>1.3523564600365333E-7</v>
      </c>
      <c r="H26" s="140">
        <f t="shared" si="1"/>
        <v>1.3523564600365333E-7</v>
      </c>
      <c r="I26" s="140">
        <f t="shared" si="1"/>
        <v>1.3523564600365333E-7</v>
      </c>
      <c r="J26" s="142" t="str">
        <f>IF(EINGABEN!C26="","",EINGABEN!C26)</f>
        <v/>
      </c>
      <c r="K26" s="253" t="str">
        <f t="shared" si="4"/>
        <v/>
      </c>
      <c r="L26" s="137" t="str">
        <f t="shared" si="5"/>
        <v/>
      </c>
      <c r="M26" s="143" t="str">
        <f t="shared" si="6"/>
        <v/>
      </c>
      <c r="N26" s="137"/>
      <c r="O26" s="137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</row>
    <row r="27" spans="1:34" x14ac:dyDescent="0.3">
      <c r="A27" s="149">
        <f>EINGABEN!A27</f>
        <v>2.7182818279999998</v>
      </c>
      <c r="B27" s="169">
        <f>EINGABEN!F27</f>
        <v>2.7182818279999998</v>
      </c>
      <c r="C27" s="105"/>
      <c r="D27" s="105">
        <f t="shared" si="2"/>
        <v>3.6774399519727487E-4</v>
      </c>
      <c r="E27" s="105">
        <f t="shared" si="3"/>
        <v>3.6774399519727487E-4</v>
      </c>
      <c r="F27" s="150">
        <f>(LN(((LN((2.7182813^(C52*(LN((A27+0.001))^C54))))))))</f>
        <v>0.69426427054166173</v>
      </c>
      <c r="G27" s="140">
        <f t="shared" si="0"/>
        <v>1.3523564600365333E-7</v>
      </c>
      <c r="H27" s="140">
        <f t="shared" si="1"/>
        <v>1.3523564600365333E-7</v>
      </c>
      <c r="I27" s="140">
        <f t="shared" si="1"/>
        <v>1.3523564600365333E-7</v>
      </c>
      <c r="J27" s="142" t="str">
        <f>IF(EINGABEN!C27="","",EINGABEN!C27)</f>
        <v/>
      </c>
      <c r="K27" s="253" t="str">
        <f t="shared" si="4"/>
        <v/>
      </c>
      <c r="L27" s="137" t="str">
        <f t="shared" si="5"/>
        <v/>
      </c>
      <c r="M27" s="143" t="str">
        <f t="shared" si="6"/>
        <v/>
      </c>
      <c r="N27" s="137"/>
      <c r="O27" s="137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</row>
    <row r="28" spans="1:34" x14ac:dyDescent="0.3">
      <c r="A28" s="149">
        <f>EINGABEN!A28</f>
        <v>2.7182818279999998</v>
      </c>
      <c r="B28" s="169">
        <f>EINGABEN!F28</f>
        <v>2.7182818279999998</v>
      </c>
      <c r="C28" s="105"/>
      <c r="D28" s="105">
        <f t="shared" si="2"/>
        <v>3.6774399519727487E-4</v>
      </c>
      <c r="E28" s="105">
        <f t="shared" si="3"/>
        <v>3.6774399519727487E-4</v>
      </c>
      <c r="F28" s="150">
        <f>(LN(((LN((2.7182813^(C52*(LN((A28+0.001))^C54))))))))</f>
        <v>0.69426427054166173</v>
      </c>
      <c r="G28" s="140">
        <f t="shared" si="0"/>
        <v>1.3523564600365333E-7</v>
      </c>
      <c r="H28" s="140">
        <f t="shared" si="1"/>
        <v>1.3523564600365333E-7</v>
      </c>
      <c r="I28" s="140">
        <f t="shared" si="1"/>
        <v>1.3523564600365333E-7</v>
      </c>
      <c r="J28" s="151" t="str">
        <f>IF(EINGABEN!C28="","",EINGABEN!C28)</f>
        <v/>
      </c>
      <c r="K28" s="256" t="str">
        <f t="shared" si="4"/>
        <v/>
      </c>
      <c r="L28" s="138" t="str">
        <f t="shared" si="5"/>
        <v/>
      </c>
      <c r="M28" s="218" t="str">
        <f t="shared" si="6"/>
        <v/>
      </c>
      <c r="N28" s="138"/>
      <c r="O28" s="137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</row>
    <row r="29" spans="1:34" x14ac:dyDescent="0.3">
      <c r="A29" s="149">
        <f>EINGABEN!A29</f>
        <v>2.7182818279999998</v>
      </c>
      <c r="B29" s="169">
        <f>EINGABEN!F29</f>
        <v>2.7182818279999998</v>
      </c>
      <c r="C29" s="105"/>
      <c r="D29" s="105">
        <f t="shared" si="2"/>
        <v>3.6774399519727487E-4</v>
      </c>
      <c r="E29" s="105">
        <f t="shared" si="3"/>
        <v>3.6774399519727487E-4</v>
      </c>
      <c r="F29" s="150">
        <f>(LN(((LN((2.7182813^(C52*(LN((A29+0.001))^C54))))))))</f>
        <v>0.69426427054166173</v>
      </c>
      <c r="G29" s="140">
        <f t="shared" si="0"/>
        <v>1.3523564600365333E-7</v>
      </c>
      <c r="H29" s="140">
        <f t="shared" si="1"/>
        <v>1.3523564600365333E-7</v>
      </c>
      <c r="I29" s="140">
        <f t="shared" si="1"/>
        <v>1.3523564600365333E-7</v>
      </c>
      <c r="J29" s="151" t="str">
        <f>IF(EINGABEN!C29="","",EINGABEN!C29)</f>
        <v/>
      </c>
      <c r="K29" s="256" t="str">
        <f t="shared" si="4"/>
        <v/>
      </c>
      <c r="L29" s="138" t="str">
        <f t="shared" si="5"/>
        <v/>
      </c>
      <c r="M29" s="218" t="str">
        <f t="shared" si="6"/>
        <v/>
      </c>
      <c r="N29" s="138"/>
      <c r="O29" s="137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</row>
    <row r="30" spans="1:34" x14ac:dyDescent="0.3">
      <c r="A30" s="149">
        <f>EINGABEN!A30</f>
        <v>2.7182818279999998</v>
      </c>
      <c r="B30" s="169">
        <f>EINGABEN!F30</f>
        <v>2.7182818279999998</v>
      </c>
      <c r="C30" s="105"/>
      <c r="D30" s="105">
        <f t="shared" si="2"/>
        <v>3.6774399519727487E-4</v>
      </c>
      <c r="E30" s="105">
        <f t="shared" si="3"/>
        <v>3.6774399519727487E-4</v>
      </c>
      <c r="F30" s="150">
        <f>(LN(((LN((2.7182813^(C52*(LN((A30+0.001))^C54))))))))</f>
        <v>0.69426427054166173</v>
      </c>
      <c r="G30" s="140">
        <f t="shared" si="0"/>
        <v>1.3523564600365333E-7</v>
      </c>
      <c r="H30" s="140">
        <f t="shared" si="1"/>
        <v>1.3523564600365333E-7</v>
      </c>
      <c r="I30" s="140">
        <f t="shared" si="1"/>
        <v>1.3523564600365333E-7</v>
      </c>
      <c r="J30" s="151" t="str">
        <f>IF(EINGABEN!C30="","",EINGABEN!C30)</f>
        <v/>
      </c>
      <c r="K30" s="256" t="str">
        <f t="shared" si="4"/>
        <v/>
      </c>
      <c r="L30" s="138" t="str">
        <f t="shared" si="5"/>
        <v/>
      </c>
      <c r="M30" s="218" t="str">
        <f t="shared" si="6"/>
        <v/>
      </c>
      <c r="N30" s="138"/>
      <c r="O30" s="137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</row>
    <row r="31" spans="1:34" x14ac:dyDescent="0.3">
      <c r="A31" s="149">
        <f>EINGABEN!A31</f>
        <v>2.7182818279999998</v>
      </c>
      <c r="B31" s="169">
        <f>EINGABEN!F31</f>
        <v>2.7182818279999998</v>
      </c>
      <c r="C31" s="105"/>
      <c r="D31" s="105">
        <f t="shared" si="2"/>
        <v>3.6774399519727487E-4</v>
      </c>
      <c r="E31" s="105">
        <f t="shared" si="3"/>
        <v>3.6774399519727487E-4</v>
      </c>
      <c r="F31" s="150">
        <f>(LN(((LN((2.7182813^(C52*(LN((A31+0.001))^C54))))))))</f>
        <v>0.69426427054166173</v>
      </c>
      <c r="G31" s="140">
        <f t="shared" si="0"/>
        <v>1.3523564600365333E-7</v>
      </c>
      <c r="H31" s="140">
        <f t="shared" si="1"/>
        <v>1.3523564600365333E-7</v>
      </c>
      <c r="I31" s="140">
        <f t="shared" si="1"/>
        <v>1.3523564600365333E-7</v>
      </c>
      <c r="J31" s="151" t="str">
        <f>IF(EINGABEN!C31="","",EINGABEN!C31)</f>
        <v/>
      </c>
      <c r="K31" s="256" t="str">
        <f t="shared" si="4"/>
        <v/>
      </c>
      <c r="L31" s="138" t="str">
        <f t="shared" si="5"/>
        <v/>
      </c>
      <c r="M31" s="218" t="str">
        <f t="shared" si="6"/>
        <v/>
      </c>
      <c r="N31" s="138"/>
      <c r="O31" s="137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</row>
    <row r="32" spans="1:34" x14ac:dyDescent="0.3">
      <c r="A32" s="149">
        <f>EINGABEN!A32</f>
        <v>2.7182818279999998</v>
      </c>
      <c r="B32" s="169">
        <f>EINGABEN!F32</f>
        <v>2.7182818279999998</v>
      </c>
      <c r="C32" s="105"/>
      <c r="D32" s="105">
        <f t="shared" si="2"/>
        <v>3.6774399519727487E-4</v>
      </c>
      <c r="E32" s="105">
        <f t="shared" si="3"/>
        <v>3.6774399519727487E-4</v>
      </c>
      <c r="F32" s="150">
        <f>(LN(((LN((2.7182813^(C52*(LN((A32+0.001))^C54))))))))</f>
        <v>0.69426427054166173</v>
      </c>
      <c r="G32" s="140">
        <f t="shared" si="0"/>
        <v>1.3523564600365333E-7</v>
      </c>
      <c r="H32" s="140">
        <f t="shared" si="1"/>
        <v>1.3523564600365333E-7</v>
      </c>
      <c r="I32" s="140">
        <f t="shared" si="1"/>
        <v>1.3523564600365333E-7</v>
      </c>
      <c r="J32" s="151" t="str">
        <f>IF(EINGABEN!C32="","",EINGABEN!C32)</f>
        <v/>
      </c>
      <c r="K32" s="256" t="str">
        <f t="shared" si="4"/>
        <v/>
      </c>
      <c r="L32" s="138" t="str">
        <f t="shared" si="5"/>
        <v/>
      </c>
      <c r="M32" s="218" t="str">
        <f t="shared" si="6"/>
        <v/>
      </c>
      <c r="N32" s="138"/>
      <c r="O32" s="137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</row>
    <row r="33" spans="1:34" x14ac:dyDescent="0.3">
      <c r="A33" s="149">
        <f>EINGABEN!A33</f>
        <v>2.7182818279999998</v>
      </c>
      <c r="B33" s="169">
        <f>EINGABEN!F33</f>
        <v>2.7182818279999998</v>
      </c>
      <c r="C33" s="105"/>
      <c r="D33" s="105">
        <f t="shared" si="2"/>
        <v>3.6774399519727487E-4</v>
      </c>
      <c r="E33" s="105">
        <f t="shared" si="3"/>
        <v>3.6774399519727487E-4</v>
      </c>
      <c r="F33" s="150">
        <f>(LN(((LN((2.7182813^(C52*(LN((A33+0.001))^C54))))))))</f>
        <v>0.69426427054166173</v>
      </c>
      <c r="G33" s="140">
        <f t="shared" si="0"/>
        <v>1.3523564600365333E-7</v>
      </c>
      <c r="H33" s="140">
        <f t="shared" si="1"/>
        <v>1.3523564600365333E-7</v>
      </c>
      <c r="I33" s="140">
        <f t="shared" si="1"/>
        <v>1.3523564600365333E-7</v>
      </c>
      <c r="J33" s="151" t="str">
        <f>IF(EINGABEN!C33="","",EINGABEN!C33)</f>
        <v/>
      </c>
      <c r="K33" s="256" t="str">
        <f t="shared" si="4"/>
        <v/>
      </c>
      <c r="L33" s="138" t="str">
        <f t="shared" si="5"/>
        <v/>
      </c>
      <c r="M33" s="218" t="str">
        <f t="shared" si="6"/>
        <v/>
      </c>
      <c r="N33" s="138"/>
      <c r="O33" s="137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</row>
    <row r="34" spans="1:34" x14ac:dyDescent="0.3">
      <c r="A34" s="149">
        <f>EINGABEN!A34</f>
        <v>2.7182818279999998</v>
      </c>
      <c r="B34" s="169">
        <f>EINGABEN!F34</f>
        <v>2.7182818279999998</v>
      </c>
      <c r="C34" s="105"/>
      <c r="D34" s="105">
        <f t="shared" si="2"/>
        <v>3.6774399519727487E-4</v>
      </c>
      <c r="E34" s="105">
        <f t="shared" si="3"/>
        <v>3.6774399519727487E-4</v>
      </c>
      <c r="F34" s="150">
        <f>(LN(((LN((2.7182813^(C52*(LN((A34+0.001))^C54))))))))</f>
        <v>0.69426427054166173</v>
      </c>
      <c r="G34" s="140">
        <f t="shared" si="0"/>
        <v>1.3523564600365333E-7</v>
      </c>
      <c r="H34" s="140">
        <f t="shared" si="1"/>
        <v>1.3523564600365333E-7</v>
      </c>
      <c r="I34" s="140">
        <f t="shared" si="1"/>
        <v>1.3523564600365333E-7</v>
      </c>
      <c r="J34" s="151" t="str">
        <f>IF(EINGABEN!C34="","",EINGABEN!C34)</f>
        <v/>
      </c>
      <c r="K34" s="256" t="str">
        <f t="shared" si="4"/>
        <v/>
      </c>
      <c r="L34" s="138" t="str">
        <f t="shared" si="5"/>
        <v/>
      </c>
      <c r="M34" s="218" t="str">
        <f t="shared" si="6"/>
        <v/>
      </c>
      <c r="N34" s="138"/>
      <c r="O34" s="137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</row>
    <row r="35" spans="1:34" x14ac:dyDescent="0.3">
      <c r="A35" s="149">
        <f>EINGABEN!A35</f>
        <v>2.7182818279999998</v>
      </c>
      <c r="B35" s="169">
        <f>EINGABEN!F35</f>
        <v>2.7182818279999998</v>
      </c>
      <c r="C35" s="105"/>
      <c r="D35" s="105">
        <f t="shared" si="2"/>
        <v>3.6774399519727487E-4</v>
      </c>
      <c r="E35" s="105">
        <f t="shared" si="3"/>
        <v>3.6774399519727487E-4</v>
      </c>
      <c r="F35" s="150">
        <f>(LN(((LN((2.7182813^(C52*(LN((A35+0.001))^C54))))))))</f>
        <v>0.69426427054166173</v>
      </c>
      <c r="G35" s="140">
        <f t="shared" si="0"/>
        <v>1.3523564600365333E-7</v>
      </c>
      <c r="H35" s="140">
        <f t="shared" si="1"/>
        <v>1.3523564600365333E-7</v>
      </c>
      <c r="I35" s="140">
        <f t="shared" si="1"/>
        <v>1.3523564600365333E-7</v>
      </c>
      <c r="J35" s="151" t="str">
        <f>IF(EINGABEN!C35="","",EINGABEN!C35)</f>
        <v/>
      </c>
      <c r="K35" s="256" t="str">
        <f t="shared" si="4"/>
        <v/>
      </c>
      <c r="L35" s="138" t="str">
        <f t="shared" si="5"/>
        <v/>
      </c>
      <c r="M35" s="218" t="str">
        <f t="shared" si="6"/>
        <v/>
      </c>
      <c r="N35" s="138"/>
      <c r="O35" s="137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</row>
    <row r="36" spans="1:34" x14ac:dyDescent="0.3">
      <c r="A36" s="149">
        <f>EINGABEN!A36</f>
        <v>2.7182818279999998</v>
      </c>
      <c r="B36" s="169">
        <f>EINGABEN!F36</f>
        <v>2.7182818279999998</v>
      </c>
      <c r="C36" s="105"/>
      <c r="D36" s="105">
        <f t="shared" si="2"/>
        <v>3.6774399519727487E-4</v>
      </c>
      <c r="E36" s="105">
        <f t="shared" si="3"/>
        <v>3.6774399519727487E-4</v>
      </c>
      <c r="F36" s="150">
        <f>(LN(((LN((2.7182813^(C52*(LN((A36+0.001))^C54))))))))</f>
        <v>0.69426427054166173</v>
      </c>
      <c r="G36" s="140">
        <f t="shared" si="0"/>
        <v>1.3523564600365333E-7</v>
      </c>
      <c r="H36" s="140">
        <f t="shared" si="1"/>
        <v>1.3523564600365333E-7</v>
      </c>
      <c r="I36" s="140">
        <f t="shared" si="1"/>
        <v>1.3523564600365333E-7</v>
      </c>
      <c r="J36" s="151" t="str">
        <f>IF(EINGABEN!C36="","",EINGABEN!C36)</f>
        <v/>
      </c>
      <c r="K36" s="256" t="str">
        <f t="shared" si="4"/>
        <v/>
      </c>
      <c r="L36" s="138" t="str">
        <f t="shared" si="5"/>
        <v/>
      </c>
      <c r="M36" s="218" t="str">
        <f t="shared" si="6"/>
        <v/>
      </c>
      <c r="N36" s="138"/>
      <c r="O36" s="137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</row>
    <row r="37" spans="1:34" x14ac:dyDescent="0.3">
      <c r="A37" s="149">
        <f>EINGABEN!A37</f>
        <v>2.7182818279999998</v>
      </c>
      <c r="B37" s="169">
        <f>EINGABEN!F37</f>
        <v>2.7182818279999998</v>
      </c>
      <c r="C37" s="105"/>
      <c r="D37" s="105">
        <f t="shared" si="2"/>
        <v>3.6774399519727487E-4</v>
      </c>
      <c r="E37" s="105">
        <f t="shared" si="3"/>
        <v>3.6774399519727487E-4</v>
      </c>
      <c r="F37" s="150">
        <f>(LN(((LN((2.7182813^(C52*(LN((A37+0.001))^C54))))))))</f>
        <v>0.69426427054166173</v>
      </c>
      <c r="G37" s="140">
        <f t="shared" si="0"/>
        <v>1.3523564600365333E-7</v>
      </c>
      <c r="H37" s="140">
        <f t="shared" si="1"/>
        <v>1.3523564600365333E-7</v>
      </c>
      <c r="I37" s="140">
        <f t="shared" si="1"/>
        <v>1.3523564600365333E-7</v>
      </c>
      <c r="J37" s="151" t="str">
        <f>IF(EINGABEN!C37="","",EINGABEN!C37)</f>
        <v/>
      </c>
      <c r="K37" s="256" t="str">
        <f t="shared" si="4"/>
        <v/>
      </c>
      <c r="L37" s="138" t="str">
        <f t="shared" si="5"/>
        <v/>
      </c>
      <c r="M37" s="218" t="str">
        <f t="shared" si="6"/>
        <v/>
      </c>
      <c r="N37" s="138"/>
      <c r="O37" s="137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</row>
    <row r="38" spans="1:34" x14ac:dyDescent="0.3">
      <c r="A38" s="149">
        <f>EINGABEN!A38</f>
        <v>2.7182818279999998</v>
      </c>
      <c r="B38" s="169">
        <f>EINGABEN!F38</f>
        <v>2.7182818279999998</v>
      </c>
      <c r="C38" s="105"/>
      <c r="D38" s="105">
        <f t="shared" si="2"/>
        <v>3.6774399519727487E-4</v>
      </c>
      <c r="E38" s="105">
        <f t="shared" si="3"/>
        <v>3.6774399519727487E-4</v>
      </c>
      <c r="F38" s="150">
        <f>(LN(((LN((2.7182813^(C52*(LN((A38+0.001))^C54))))))))</f>
        <v>0.69426427054166173</v>
      </c>
      <c r="G38" s="140">
        <f t="shared" si="0"/>
        <v>1.3523564600365333E-7</v>
      </c>
      <c r="H38" s="140">
        <f t="shared" si="1"/>
        <v>1.3523564600365333E-7</v>
      </c>
      <c r="I38" s="140">
        <f t="shared" si="1"/>
        <v>1.3523564600365333E-7</v>
      </c>
      <c r="J38" s="151" t="str">
        <f>IF(EINGABEN!C38="","",EINGABEN!C38)</f>
        <v/>
      </c>
      <c r="K38" s="256" t="str">
        <f t="shared" si="4"/>
        <v/>
      </c>
      <c r="L38" s="138" t="str">
        <f t="shared" si="5"/>
        <v/>
      </c>
      <c r="M38" s="218" t="str">
        <f t="shared" si="6"/>
        <v/>
      </c>
      <c r="N38" s="138"/>
      <c r="O38" s="137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</row>
    <row r="39" spans="1:34" x14ac:dyDescent="0.3">
      <c r="A39" s="149">
        <f>EINGABEN!A39</f>
        <v>2.7182818279999998</v>
      </c>
      <c r="B39" s="169">
        <f>EINGABEN!F39</f>
        <v>2.7182818279999998</v>
      </c>
      <c r="C39" s="105"/>
      <c r="D39" s="105">
        <f t="shared" si="2"/>
        <v>3.6774399519727487E-4</v>
      </c>
      <c r="E39" s="105">
        <f t="shared" si="3"/>
        <v>3.6774399519727487E-4</v>
      </c>
      <c r="F39" s="150">
        <f>(LN(((LN((2.7182813^(C52*(LN((A39+0.001))^C54))))))))</f>
        <v>0.69426427054166173</v>
      </c>
      <c r="G39" s="140">
        <f t="shared" si="0"/>
        <v>1.3523564600365333E-7</v>
      </c>
      <c r="H39" s="140">
        <f t="shared" si="1"/>
        <v>1.3523564600365333E-7</v>
      </c>
      <c r="I39" s="140">
        <f t="shared" si="1"/>
        <v>1.3523564600365333E-7</v>
      </c>
      <c r="J39" s="151" t="str">
        <f>IF(EINGABEN!C39="","",EINGABEN!C39)</f>
        <v/>
      </c>
      <c r="K39" s="256" t="str">
        <f t="shared" si="4"/>
        <v/>
      </c>
      <c r="L39" s="138" t="str">
        <f t="shared" si="5"/>
        <v/>
      </c>
      <c r="M39" s="218" t="str">
        <f t="shared" si="6"/>
        <v/>
      </c>
      <c r="N39" s="138"/>
      <c r="O39" s="137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</row>
    <row r="40" spans="1:34" x14ac:dyDescent="0.3">
      <c r="A40" s="149">
        <f>EINGABEN!A40</f>
        <v>2.7182818279999998</v>
      </c>
      <c r="B40" s="169">
        <f>EINGABEN!F40</f>
        <v>2.7182818279999998</v>
      </c>
      <c r="C40" s="105"/>
      <c r="D40" s="105">
        <f t="shared" si="2"/>
        <v>3.6774399519727487E-4</v>
      </c>
      <c r="E40" s="105">
        <f t="shared" si="3"/>
        <v>3.6774399519727487E-4</v>
      </c>
      <c r="F40" s="150">
        <f>(LN(((LN((2.7182813^(C52*(LN((A40+0.001))^C54))))))))</f>
        <v>0.69426427054166173</v>
      </c>
      <c r="G40" s="140">
        <f t="shared" si="0"/>
        <v>1.3523564600365333E-7</v>
      </c>
      <c r="H40" s="140">
        <f t="shared" si="1"/>
        <v>1.3523564600365333E-7</v>
      </c>
      <c r="I40" s="140">
        <f t="shared" si="1"/>
        <v>1.3523564600365333E-7</v>
      </c>
      <c r="J40" s="151" t="str">
        <f>IF(EINGABEN!C40="","",EINGABEN!C40)</f>
        <v/>
      </c>
      <c r="K40" s="256" t="str">
        <f t="shared" si="4"/>
        <v/>
      </c>
      <c r="L40" s="138" t="str">
        <f t="shared" si="5"/>
        <v/>
      </c>
      <c r="M40" s="218" t="str">
        <f t="shared" si="6"/>
        <v/>
      </c>
      <c r="N40" s="138"/>
      <c r="O40" s="137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</row>
    <row r="41" spans="1:34" x14ac:dyDescent="0.3">
      <c r="A41" s="149">
        <f>EINGABEN!A41</f>
        <v>2.7182818279999998</v>
      </c>
      <c r="B41" s="169">
        <f>EINGABEN!F41</f>
        <v>2.7182818279999998</v>
      </c>
      <c r="C41" s="105"/>
      <c r="D41" s="105">
        <f t="shared" si="2"/>
        <v>3.6774399519727487E-4</v>
      </c>
      <c r="E41" s="105">
        <f t="shared" si="3"/>
        <v>3.6774399519727487E-4</v>
      </c>
      <c r="F41" s="150">
        <f>(LN(((LN((2.7182813^(C52*(LN((A41+0.001))^C54))))))))</f>
        <v>0.69426427054166173</v>
      </c>
      <c r="G41" s="140">
        <f t="shared" si="0"/>
        <v>1.3523564600365333E-7</v>
      </c>
      <c r="H41" s="140">
        <f t="shared" si="1"/>
        <v>1.3523564600365333E-7</v>
      </c>
      <c r="I41" s="140">
        <f t="shared" si="1"/>
        <v>1.3523564600365333E-7</v>
      </c>
      <c r="J41" s="151" t="str">
        <f>IF(EINGABEN!C41="","",EINGABEN!C41)</f>
        <v/>
      </c>
      <c r="K41" s="256" t="str">
        <f t="shared" si="4"/>
        <v/>
      </c>
      <c r="L41" s="138" t="str">
        <f t="shared" si="5"/>
        <v/>
      </c>
      <c r="M41" s="218" t="str">
        <f t="shared" si="6"/>
        <v/>
      </c>
      <c r="N41" s="138"/>
      <c r="O41" s="137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</row>
    <row r="42" spans="1:34" x14ac:dyDescent="0.3">
      <c r="A42" s="149">
        <f>EINGABEN!A42</f>
        <v>2.7182818279999998</v>
      </c>
      <c r="B42" s="169">
        <f>EINGABEN!F42</f>
        <v>2.7182818279999998</v>
      </c>
      <c r="C42" s="105"/>
      <c r="D42" s="105">
        <f t="shared" si="2"/>
        <v>3.6774399519727487E-4</v>
      </c>
      <c r="E42" s="105">
        <f t="shared" si="3"/>
        <v>3.6774399519727487E-4</v>
      </c>
      <c r="F42" s="150">
        <f>(LN(((LN((2.7182813^(C52*(LN((A42+0.001))^C54))))))))</f>
        <v>0.69426427054166173</v>
      </c>
      <c r="G42" s="140">
        <f t="shared" si="0"/>
        <v>1.3523564600365333E-7</v>
      </c>
      <c r="H42" s="140">
        <f t="shared" si="1"/>
        <v>1.3523564600365333E-7</v>
      </c>
      <c r="I42" s="140">
        <f t="shared" si="1"/>
        <v>1.3523564600365333E-7</v>
      </c>
      <c r="J42" s="151" t="str">
        <f>IF(EINGABEN!C42="","",EINGABEN!C42)</f>
        <v/>
      </c>
      <c r="K42" s="256" t="str">
        <f t="shared" si="4"/>
        <v/>
      </c>
      <c r="L42" s="138" t="str">
        <f t="shared" si="5"/>
        <v/>
      </c>
      <c r="M42" s="218" t="str">
        <f t="shared" si="6"/>
        <v/>
      </c>
      <c r="N42" s="138"/>
      <c r="O42" s="137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</row>
    <row r="43" spans="1:34" x14ac:dyDescent="0.3">
      <c r="A43" s="149">
        <f>EINGABEN!A43</f>
        <v>2.7182818279999998</v>
      </c>
      <c r="B43" s="169">
        <f>EINGABEN!F43</f>
        <v>2.7182818279999998</v>
      </c>
      <c r="C43" s="105"/>
      <c r="D43" s="105">
        <f t="shared" si="2"/>
        <v>3.6774399519727487E-4</v>
      </c>
      <c r="E43" s="105">
        <f t="shared" si="3"/>
        <v>3.6774399519727487E-4</v>
      </c>
      <c r="F43" s="150">
        <f>(LN(((LN((2.7182813^(C52*(LN((A43+0.001))^C54))))))))</f>
        <v>0.69426427054166173</v>
      </c>
      <c r="G43" s="140">
        <f t="shared" si="0"/>
        <v>1.3523564600365333E-7</v>
      </c>
      <c r="H43" s="140">
        <f t="shared" si="1"/>
        <v>1.3523564600365333E-7</v>
      </c>
      <c r="I43" s="140">
        <f t="shared" si="1"/>
        <v>1.3523564600365333E-7</v>
      </c>
      <c r="J43" s="151" t="str">
        <f>IF(EINGABEN!C43="","",EINGABEN!C43)</f>
        <v/>
      </c>
      <c r="K43" s="256" t="str">
        <f t="shared" si="4"/>
        <v/>
      </c>
      <c r="L43" s="138" t="str">
        <f t="shared" si="5"/>
        <v/>
      </c>
      <c r="M43" s="218" t="str">
        <f t="shared" si="6"/>
        <v/>
      </c>
      <c r="N43" s="138"/>
      <c r="O43" s="137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</row>
    <row r="44" spans="1:34" x14ac:dyDescent="0.3">
      <c r="A44" s="149">
        <f>EINGABEN!A44</f>
        <v>2.7182818279999998</v>
      </c>
      <c r="B44" s="169">
        <f>EINGABEN!F44</f>
        <v>2.7182818279999998</v>
      </c>
      <c r="C44" s="105"/>
      <c r="D44" s="105">
        <f t="shared" si="2"/>
        <v>3.6774399519727487E-4</v>
      </c>
      <c r="E44" s="105">
        <f t="shared" si="3"/>
        <v>3.6774399519727487E-4</v>
      </c>
      <c r="F44" s="150">
        <f>(LN(((LN((2.7182813^(C52*(LN((A44+0.001))^C54))))))))</f>
        <v>0.69426427054166173</v>
      </c>
      <c r="G44" s="140">
        <f t="shared" si="0"/>
        <v>1.3523564600365333E-7</v>
      </c>
      <c r="H44" s="140">
        <f t="shared" si="1"/>
        <v>1.3523564600365333E-7</v>
      </c>
      <c r="I44" s="140">
        <f t="shared" si="1"/>
        <v>1.3523564600365333E-7</v>
      </c>
      <c r="J44" s="151" t="str">
        <f>IF(EINGABEN!C44="","",EINGABEN!C44)</f>
        <v/>
      </c>
      <c r="K44" s="256" t="str">
        <f t="shared" si="4"/>
        <v/>
      </c>
      <c r="L44" s="138" t="str">
        <f t="shared" si="5"/>
        <v/>
      </c>
      <c r="M44" s="218" t="str">
        <f t="shared" si="6"/>
        <v/>
      </c>
      <c r="N44" s="138"/>
      <c r="O44" s="137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</row>
    <row r="45" spans="1:34" ht="15" thickBot="1" x14ac:dyDescent="0.35">
      <c r="A45" s="206">
        <f>EINGABEN!A45</f>
        <v>2.7182818279999998</v>
      </c>
      <c r="B45" s="183">
        <f>EINGABEN!F45</f>
        <v>2.7182818279999998</v>
      </c>
      <c r="C45" s="207"/>
      <c r="D45" s="207">
        <f t="shared" si="2"/>
        <v>3.6774399519727487E-4</v>
      </c>
      <c r="E45" s="207">
        <f t="shared" si="3"/>
        <v>3.6774399519727487E-4</v>
      </c>
      <c r="F45" s="160">
        <f>(LN(((LN((2.7182813^(C52*(LN((A45+0.001))^C54))))))))</f>
        <v>0.69426427054166173</v>
      </c>
      <c r="G45" s="140">
        <f t="shared" si="0"/>
        <v>1.3523564600365333E-7</v>
      </c>
      <c r="H45" s="140">
        <f t="shared" si="1"/>
        <v>1.3523564600365333E-7</v>
      </c>
      <c r="I45" s="140">
        <f t="shared" si="1"/>
        <v>1.3523564600365333E-7</v>
      </c>
      <c r="J45" s="151" t="str">
        <f>IF(EINGABEN!C45="","",EINGABEN!C45)</f>
        <v/>
      </c>
      <c r="K45" s="256" t="str">
        <f t="shared" si="4"/>
        <v/>
      </c>
      <c r="L45" s="138" t="str">
        <f t="shared" si="5"/>
        <v/>
      </c>
      <c r="M45" s="218" t="str">
        <f t="shared" si="6"/>
        <v/>
      </c>
      <c r="N45" s="138"/>
      <c r="O45" s="137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</row>
    <row r="46" spans="1:34" ht="15" thickTop="1" x14ac:dyDescent="0.3">
      <c r="A46" s="174" t="s">
        <v>44</v>
      </c>
      <c r="B46" s="61"/>
      <c r="C46" s="61"/>
      <c r="D46" s="61"/>
      <c r="E46" s="51"/>
      <c r="F46" s="176"/>
      <c r="G46" s="137"/>
      <c r="H46" s="137"/>
      <c r="I46" s="137"/>
      <c r="J46" s="138"/>
      <c r="K46" s="155"/>
      <c r="L46" s="155" t="s">
        <v>114</v>
      </c>
      <c r="M46" s="219">
        <f>_xlfn.STDEV.S(M6:M45)</f>
        <v>0.48694585713293298</v>
      </c>
      <c r="N46" s="138"/>
      <c r="O46" s="137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</row>
    <row r="47" spans="1:34" x14ac:dyDescent="0.3">
      <c r="A47" s="254" t="s">
        <v>40</v>
      </c>
      <c r="B47" s="51" t="s">
        <v>43</v>
      </c>
      <c r="C47" s="51"/>
      <c r="D47" s="51"/>
      <c r="E47" s="61"/>
      <c r="F47" s="176"/>
      <c r="G47" s="137"/>
      <c r="H47" s="137"/>
      <c r="I47" s="137"/>
      <c r="J47" s="137"/>
      <c r="K47" s="255"/>
      <c r="L47" s="255"/>
      <c r="M47" s="255"/>
      <c r="N47" s="137"/>
      <c r="O47" s="137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</row>
    <row r="48" spans="1:34" x14ac:dyDescent="0.3">
      <c r="A48" s="254" t="s">
        <v>41</v>
      </c>
      <c r="B48" s="49" t="s">
        <v>47</v>
      </c>
      <c r="C48" s="61"/>
      <c r="D48" s="61"/>
      <c r="E48" s="61"/>
      <c r="F48" s="176"/>
      <c r="G48" s="138"/>
      <c r="H48" s="138"/>
      <c r="I48" s="138"/>
      <c r="J48" s="138"/>
      <c r="K48" s="155" t="s">
        <v>115</v>
      </c>
      <c r="L48" s="219">
        <f>AVERAGE(L6:L45)</f>
        <v>81.910508523629773</v>
      </c>
      <c r="M48" s="155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</row>
    <row r="49" spans="1:34" ht="15" thickBot="1" x14ac:dyDescent="0.35">
      <c r="A49" s="220" t="s">
        <v>39</v>
      </c>
      <c r="B49" s="221"/>
      <c r="C49" s="221"/>
      <c r="D49" s="221"/>
      <c r="E49" s="221"/>
      <c r="F49" s="195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</row>
    <row r="50" spans="1:34" ht="15" thickTop="1" x14ac:dyDescent="0.3">
      <c r="A50" s="222"/>
      <c r="B50" s="212"/>
      <c r="C50" s="212"/>
      <c r="D50" s="212"/>
      <c r="E50" s="212"/>
      <c r="F50" s="223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</row>
    <row r="51" spans="1:34" x14ac:dyDescent="0.3">
      <c r="A51" s="174"/>
      <c r="B51" s="61"/>
      <c r="C51" s="61"/>
      <c r="D51" s="61"/>
      <c r="E51" s="61"/>
      <c r="F51" s="176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</row>
    <row r="52" spans="1:34" x14ac:dyDescent="0.3">
      <c r="A52" s="224" t="s">
        <v>11</v>
      </c>
      <c r="B52" s="225"/>
      <c r="C52" s="163">
        <f>IF(D59="negativ!","kein Ergebnis",IF(MIN(EINGABEN!C6:'EINGABEN'!C45)&lt;1,"keine Lösung",IF(D59=0,0,ROUND((2.71828183^((E4-(C54*D4))/(C4))),6))))</f>
        <v>2.0015010000000002</v>
      </c>
      <c r="D52" s="61"/>
      <c r="E52" s="61"/>
      <c r="F52" s="176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</row>
    <row r="53" spans="1:34" x14ac:dyDescent="0.3">
      <c r="A53" s="226"/>
      <c r="B53" s="194"/>
      <c r="C53" s="194"/>
      <c r="D53" s="61"/>
      <c r="E53" s="61"/>
      <c r="F53" s="176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</row>
    <row r="54" spans="1:34" x14ac:dyDescent="0.3">
      <c r="A54" s="227" t="s">
        <v>12</v>
      </c>
      <c r="B54" s="194"/>
      <c r="C54" s="194">
        <f>IF(D59="negativ!","keine Ergebnis",IF(MIN(EINGABEN!C6:'EINGABEN'!C45)&lt;1,"keine Lösung",IF(D59=0,0,ROUND((C4*G4-D4*E4)/(C4*H4-(D4)^2),6))))</f>
        <v>0.99815600000000004</v>
      </c>
      <c r="D54" s="61"/>
      <c r="E54" s="61"/>
      <c r="F54" s="176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</row>
    <row r="55" spans="1:34" x14ac:dyDescent="0.3">
      <c r="A55" s="226"/>
      <c r="B55" s="194"/>
      <c r="C55" s="194"/>
      <c r="D55" s="61"/>
      <c r="E55" s="61"/>
      <c r="F55" s="176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</row>
    <row r="56" spans="1:34" x14ac:dyDescent="0.3">
      <c r="A56" s="227" t="s">
        <v>13</v>
      </c>
      <c r="B56" s="194"/>
      <c r="C56" s="194">
        <f>IF(D59="negativ!","kein Ergebnis",IF(MIN(EINGABEN!C6:'EINGABEN'!C45)&lt;1,"keine Lösung",IF(D59=0,0,IF(D58/D59&gt;1,1,ROUND(ABS(D58/D59),6)))))</f>
        <v>1</v>
      </c>
      <c r="D56" s="61"/>
      <c r="E56" s="61"/>
      <c r="F56" s="176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</row>
    <row r="57" spans="1:34" ht="15" thickBot="1" x14ac:dyDescent="0.35">
      <c r="A57" s="220"/>
      <c r="B57" s="221"/>
      <c r="C57" s="221"/>
      <c r="D57" s="221"/>
      <c r="E57" s="221"/>
      <c r="F57" s="195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</row>
    <row r="58" spans="1:34" ht="15" thickTop="1" x14ac:dyDescent="0.3">
      <c r="A58" s="227" t="s">
        <v>14</v>
      </c>
      <c r="B58" s="50"/>
      <c r="C58" s="170" t="s">
        <v>19</v>
      </c>
      <c r="D58" s="171">
        <f>(C4*G4-(D4*E4))</f>
        <v>31.56400099999999</v>
      </c>
      <c r="E58" s="201" t="s">
        <v>70</v>
      </c>
      <c r="F58" s="176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</row>
    <row r="59" spans="1:34" x14ac:dyDescent="0.3">
      <c r="A59" s="228"/>
      <c r="B59" s="50"/>
      <c r="C59" s="170" t="s">
        <v>20</v>
      </c>
      <c r="D59" s="172">
        <f>IF(D66&lt;0,"negativ!",((C4*H4-(D4)^2)*(C4*I4-(E4)^2))^0.5)</f>
        <v>31.556482482019444</v>
      </c>
      <c r="E59" s="201" t="s">
        <v>70</v>
      </c>
      <c r="F59" s="176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</row>
    <row r="60" spans="1:34" x14ac:dyDescent="0.3">
      <c r="A60" s="174"/>
      <c r="B60" s="61"/>
      <c r="C60" s="282" t="s">
        <v>109</v>
      </c>
      <c r="D60" s="283"/>
      <c r="E60" s="181">
        <f>IF(EINGABEN!D46&lt;10,"Anzahl zu klein",ROUND((E61*(1+E64/100)),2))</f>
        <v>256.94</v>
      </c>
      <c r="F60" s="176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</row>
    <row r="61" spans="1:34" x14ac:dyDescent="0.3">
      <c r="A61" s="30" t="s">
        <v>15</v>
      </c>
      <c r="B61" s="186">
        <v>16</v>
      </c>
      <c r="C61" s="229" t="s">
        <v>16</v>
      </c>
      <c r="D61" s="194" t="s">
        <v>71</v>
      </c>
      <c r="E61" s="179">
        <f>IF(D59="negativ!","kein Ergebnis",IF(MIN(EINGABEN!C6:'EINGABEN'!C45)&lt;1,"keine Lösung",IF(C56=0,0,ROUND((2.71828183^(C52*(LN(B61))^C54)),2))))</f>
        <v>254.4</v>
      </c>
      <c r="F61" s="176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</row>
    <row r="62" spans="1:34" x14ac:dyDescent="0.3">
      <c r="A62" s="228" t="s">
        <v>62</v>
      </c>
      <c r="B62" s="50" t="s">
        <v>107</v>
      </c>
      <c r="C62" s="282" t="s">
        <v>110</v>
      </c>
      <c r="D62" s="283"/>
      <c r="E62" s="181">
        <f>IF(EINGABEN!D46&lt;10,"Anzahl zu klein",ROUND((E61*(1-E64/100)),2))</f>
        <v>251.86</v>
      </c>
      <c r="F62" s="176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</row>
    <row r="63" spans="1:34" x14ac:dyDescent="0.3">
      <c r="A63" s="30" t="s">
        <v>17</v>
      </c>
      <c r="B63" s="186">
        <v>254.4</v>
      </c>
      <c r="C63" s="229" t="s">
        <v>16</v>
      </c>
      <c r="D63" s="194" t="s">
        <v>69</v>
      </c>
      <c r="E63" s="179">
        <f>IF(D59="negativ!","kein Ergebnis",IF(MIN(EINGABEN!C6:'EINGABEN'!C45)&lt;1,"keine Lösung",IF(C56=0,0,ROUND((2.71828183^(2.71828183^((LN((LN(B63)/C52)))/C54))),1))))</f>
        <v>16</v>
      </c>
      <c r="F63" s="176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</row>
    <row r="64" spans="1:34" ht="15" thickBot="1" x14ac:dyDescent="0.35">
      <c r="A64" s="220" t="s">
        <v>127</v>
      </c>
      <c r="B64" s="204">
        <f>IF(D59="negativ!","keine Eingabe!",IF(MIN(EINGABEN!C6:'EINGABEN'!C45)&lt;1,"keine Lösung",IF(C56=0,0,ROUND((2.71828183^(C52*(LN(1))^C54)),2))))</f>
        <v>1</v>
      </c>
      <c r="C64" s="278" t="s">
        <v>117</v>
      </c>
      <c r="D64" s="278"/>
      <c r="E64" s="184">
        <f>IF(EINGABEN!D46&lt;10,"Anzahl zu klein",ROUND((((2.868009*((LN((EINGABEN!D46)^0.5)))^-2.421118)*M46)/L48)*100,0))</f>
        <v>1</v>
      </c>
      <c r="F64" s="195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</row>
    <row r="65" spans="3:34" ht="15" thickTop="1" x14ac:dyDescent="0.3">
      <c r="C65" s="212"/>
      <c r="D65" s="212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</row>
    <row r="66" spans="3:34" x14ac:dyDescent="0.3">
      <c r="D66" s="263">
        <f>((C4*H4-(D4)^2)*(C4*I4-(E4)^2))^1</f>
        <v>995.81158663799999</v>
      </c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</row>
    <row r="67" spans="3:34" x14ac:dyDescent="0.3"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</row>
    <row r="68" spans="3:34" x14ac:dyDescent="0.3"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</row>
    <row r="69" spans="3:34" x14ac:dyDescent="0.3"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</row>
    <row r="70" spans="3:34" x14ac:dyDescent="0.3"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</row>
    <row r="71" spans="3:34" x14ac:dyDescent="0.3"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</row>
    <row r="72" spans="3:34" x14ac:dyDescent="0.3"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</row>
    <row r="73" spans="3:34" x14ac:dyDescent="0.3"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</row>
    <row r="74" spans="3:34" x14ac:dyDescent="0.3"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</row>
    <row r="75" spans="3:34" x14ac:dyDescent="0.3"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</row>
    <row r="76" spans="3:34" x14ac:dyDescent="0.3"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</row>
    <row r="77" spans="3:34" x14ac:dyDescent="0.3"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</row>
    <row r="78" spans="3:34" x14ac:dyDescent="0.3"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</row>
    <row r="79" spans="3:34" x14ac:dyDescent="0.3"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</row>
    <row r="80" spans="3:34" x14ac:dyDescent="0.3"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</row>
    <row r="81" spans="7:34" x14ac:dyDescent="0.3"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</row>
    <row r="82" spans="7:34" x14ac:dyDescent="0.3"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</row>
    <row r="83" spans="7:34" x14ac:dyDescent="0.3"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</row>
    <row r="84" spans="7:34" x14ac:dyDescent="0.3"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</row>
    <row r="85" spans="7:34" x14ac:dyDescent="0.3"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</row>
    <row r="86" spans="7:34" x14ac:dyDescent="0.3"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</row>
    <row r="87" spans="7:34" x14ac:dyDescent="0.3"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</row>
    <row r="88" spans="7:34" x14ac:dyDescent="0.3"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</row>
    <row r="89" spans="7:34" x14ac:dyDescent="0.3"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</row>
    <row r="90" spans="7:34" x14ac:dyDescent="0.3"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</row>
    <row r="91" spans="7:34" x14ac:dyDescent="0.3"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</row>
    <row r="92" spans="7:34" x14ac:dyDescent="0.3"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</row>
    <row r="93" spans="7:34" x14ac:dyDescent="0.3"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</row>
    <row r="94" spans="7:34" x14ac:dyDescent="0.3"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</row>
    <row r="95" spans="7:34" x14ac:dyDescent="0.3"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</row>
    <row r="96" spans="7:34" x14ac:dyDescent="0.3"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</row>
    <row r="97" spans="7:34" x14ac:dyDescent="0.3"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</row>
    <row r="98" spans="7:34" x14ac:dyDescent="0.3"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</row>
    <row r="99" spans="7:34" x14ac:dyDescent="0.3"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</row>
    <row r="100" spans="7:34" x14ac:dyDescent="0.3"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</row>
    <row r="101" spans="7:34" x14ac:dyDescent="0.3"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</row>
    <row r="102" spans="7:34" x14ac:dyDescent="0.3"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</row>
    <row r="103" spans="7:34" x14ac:dyDescent="0.3"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</row>
    <row r="104" spans="7:34" x14ac:dyDescent="0.3"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</row>
    <row r="105" spans="7:34" x14ac:dyDescent="0.3"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</row>
    <row r="106" spans="7:34" x14ac:dyDescent="0.3"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</row>
    <row r="107" spans="7:34" x14ac:dyDescent="0.3"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</row>
    <row r="108" spans="7:34" x14ac:dyDescent="0.3"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</row>
    <row r="109" spans="7:34" x14ac:dyDescent="0.3"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</row>
    <row r="110" spans="7:34" x14ac:dyDescent="0.3"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</row>
    <row r="111" spans="7:34" x14ac:dyDescent="0.3"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</row>
    <row r="112" spans="7:34" x14ac:dyDescent="0.3"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</row>
    <row r="113" spans="7:34" x14ac:dyDescent="0.3"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</row>
    <row r="114" spans="7:34" x14ac:dyDescent="0.3"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</row>
    <row r="115" spans="7:34" x14ac:dyDescent="0.3"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</row>
    <row r="116" spans="7:34" x14ac:dyDescent="0.3"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</row>
    <row r="117" spans="7:34" x14ac:dyDescent="0.3"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</row>
    <row r="118" spans="7:34" x14ac:dyDescent="0.3"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</row>
    <row r="119" spans="7:34" x14ac:dyDescent="0.3"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</row>
    <row r="120" spans="7:34" x14ac:dyDescent="0.3"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</row>
    <row r="121" spans="7:34" x14ac:dyDescent="0.3"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</row>
    <row r="122" spans="7:34" x14ac:dyDescent="0.3"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</row>
    <row r="123" spans="7:34" x14ac:dyDescent="0.3"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</row>
    <row r="124" spans="7:34" x14ac:dyDescent="0.3"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</row>
    <row r="125" spans="7:34" x14ac:dyDescent="0.3"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</row>
    <row r="126" spans="7:34" x14ac:dyDescent="0.3"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</row>
    <row r="127" spans="7:34" x14ac:dyDescent="0.3"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</row>
    <row r="128" spans="7:34" x14ac:dyDescent="0.3"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</row>
    <row r="129" spans="7:34" x14ac:dyDescent="0.3"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</row>
    <row r="130" spans="7:34" x14ac:dyDescent="0.3"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</row>
    <row r="131" spans="7:34" x14ac:dyDescent="0.3"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</row>
    <row r="132" spans="7:34" x14ac:dyDescent="0.3"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</row>
    <row r="133" spans="7:34" x14ac:dyDescent="0.3"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</row>
    <row r="134" spans="7:34" x14ac:dyDescent="0.3"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</row>
    <row r="135" spans="7:34" x14ac:dyDescent="0.3"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</row>
    <row r="136" spans="7:34" x14ac:dyDescent="0.3"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</row>
    <row r="137" spans="7:34" x14ac:dyDescent="0.3"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</row>
    <row r="138" spans="7:34" x14ac:dyDescent="0.3"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</row>
    <row r="139" spans="7:34" x14ac:dyDescent="0.3"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</row>
    <row r="140" spans="7:34" x14ac:dyDescent="0.3"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</row>
    <row r="141" spans="7:34" x14ac:dyDescent="0.3"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</row>
    <row r="142" spans="7:34" x14ac:dyDescent="0.3"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</row>
    <row r="143" spans="7:34" x14ac:dyDescent="0.3"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</row>
    <row r="144" spans="7:34" x14ac:dyDescent="0.3"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</row>
    <row r="145" spans="7:34" x14ac:dyDescent="0.3"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</row>
    <row r="146" spans="7:34" x14ac:dyDescent="0.3"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</row>
    <row r="147" spans="7:34" x14ac:dyDescent="0.3"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</row>
    <row r="148" spans="7:34" x14ac:dyDescent="0.3"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</row>
    <row r="149" spans="7:34" x14ac:dyDescent="0.3"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</row>
    <row r="150" spans="7:34" x14ac:dyDescent="0.3"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</row>
    <row r="151" spans="7:34" x14ac:dyDescent="0.3"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</row>
    <row r="152" spans="7:34" x14ac:dyDescent="0.3"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</row>
    <row r="153" spans="7:34" x14ac:dyDescent="0.3"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</row>
    <row r="154" spans="7:34" x14ac:dyDescent="0.3"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</row>
    <row r="155" spans="7:34" x14ac:dyDescent="0.3"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</row>
    <row r="156" spans="7:34" x14ac:dyDescent="0.3"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</row>
    <row r="157" spans="7:34" x14ac:dyDescent="0.3"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</row>
    <row r="158" spans="7:34" x14ac:dyDescent="0.3"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</row>
    <row r="159" spans="7:34" x14ac:dyDescent="0.3"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</row>
    <row r="160" spans="7:34" x14ac:dyDescent="0.3"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</row>
    <row r="161" spans="7:34" x14ac:dyDescent="0.3"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</row>
    <row r="162" spans="7:34" x14ac:dyDescent="0.3"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</row>
    <row r="163" spans="7:34" x14ac:dyDescent="0.3"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</row>
    <row r="164" spans="7:34" x14ac:dyDescent="0.3"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</row>
    <row r="165" spans="7:34" x14ac:dyDescent="0.3"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</row>
    <row r="166" spans="7:34" x14ac:dyDescent="0.3"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</row>
    <row r="167" spans="7:34" x14ac:dyDescent="0.3"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</row>
    <row r="168" spans="7:34" x14ac:dyDescent="0.3"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</row>
    <row r="169" spans="7:34" x14ac:dyDescent="0.3"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</row>
    <row r="170" spans="7:34" x14ac:dyDescent="0.3"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</row>
    <row r="171" spans="7:34" x14ac:dyDescent="0.3"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</row>
    <row r="172" spans="7:34" x14ac:dyDescent="0.3"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</row>
    <row r="173" spans="7:34" x14ac:dyDescent="0.3"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</row>
    <row r="174" spans="7:34" x14ac:dyDescent="0.3"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</row>
    <row r="175" spans="7:34" x14ac:dyDescent="0.3"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</row>
    <row r="176" spans="7:34" x14ac:dyDescent="0.3"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</row>
    <row r="177" spans="7:34" x14ac:dyDescent="0.3"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</row>
    <row r="178" spans="7:34" x14ac:dyDescent="0.3"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</row>
    <row r="179" spans="7:34" x14ac:dyDescent="0.3"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</row>
    <row r="180" spans="7:34" x14ac:dyDescent="0.3"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</row>
    <row r="181" spans="7:34" x14ac:dyDescent="0.3"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</row>
    <row r="182" spans="7:34" x14ac:dyDescent="0.3"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</row>
    <row r="183" spans="7:34" x14ac:dyDescent="0.3"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</row>
    <row r="184" spans="7:34" x14ac:dyDescent="0.3"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</row>
    <row r="185" spans="7:34" x14ac:dyDescent="0.3"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</row>
    <row r="186" spans="7:34" x14ac:dyDescent="0.3"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</row>
    <row r="187" spans="7:34" x14ac:dyDescent="0.3"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</row>
    <row r="188" spans="7:34" x14ac:dyDescent="0.3"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</row>
    <row r="189" spans="7:34" x14ac:dyDescent="0.3"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</row>
    <row r="190" spans="7:34" x14ac:dyDescent="0.3"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</row>
    <row r="191" spans="7:34" x14ac:dyDescent="0.3"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</row>
    <row r="192" spans="7:34" x14ac:dyDescent="0.3"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</row>
    <row r="193" spans="7:34" x14ac:dyDescent="0.3"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</row>
    <row r="194" spans="7:34" x14ac:dyDescent="0.3"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</row>
    <row r="195" spans="7:34" x14ac:dyDescent="0.3"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</row>
    <row r="196" spans="7:34" x14ac:dyDescent="0.3"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</row>
    <row r="197" spans="7:34" x14ac:dyDescent="0.3"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</row>
    <row r="198" spans="7:34" x14ac:dyDescent="0.3"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</row>
    <row r="199" spans="7:34" x14ac:dyDescent="0.3"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</row>
    <row r="200" spans="7:34" x14ac:dyDescent="0.3"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</row>
    <row r="201" spans="7:34" x14ac:dyDescent="0.3"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</row>
    <row r="202" spans="7:34" x14ac:dyDescent="0.3"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</row>
    <row r="203" spans="7:34" x14ac:dyDescent="0.3"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</row>
    <row r="204" spans="7:34" x14ac:dyDescent="0.3"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</row>
    <row r="205" spans="7:34" x14ac:dyDescent="0.3"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</row>
    <row r="206" spans="7:34" x14ac:dyDescent="0.3"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</row>
    <row r="207" spans="7:34" x14ac:dyDescent="0.3"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</row>
    <row r="208" spans="7:34" x14ac:dyDescent="0.3"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</row>
    <row r="209" spans="7:34" x14ac:dyDescent="0.3"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</row>
    <row r="210" spans="7:34" x14ac:dyDescent="0.3"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</row>
    <row r="211" spans="7:34" x14ac:dyDescent="0.3"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</row>
    <row r="212" spans="7:34" x14ac:dyDescent="0.3"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</row>
    <row r="213" spans="7:34" x14ac:dyDescent="0.3"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</row>
    <row r="214" spans="7:34" x14ac:dyDescent="0.3"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</row>
    <row r="215" spans="7:34" x14ac:dyDescent="0.3"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</row>
    <row r="216" spans="7:34" x14ac:dyDescent="0.3"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</row>
    <row r="217" spans="7:34" x14ac:dyDescent="0.3"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</row>
    <row r="218" spans="7:34" x14ac:dyDescent="0.3"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</row>
    <row r="219" spans="7:34" x14ac:dyDescent="0.3"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</row>
    <row r="220" spans="7:34" x14ac:dyDescent="0.3"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</row>
    <row r="221" spans="7:34" x14ac:dyDescent="0.3"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</row>
    <row r="222" spans="7:34" x14ac:dyDescent="0.3"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</row>
    <row r="223" spans="7:34" x14ac:dyDescent="0.3"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</row>
    <row r="224" spans="7:34" x14ac:dyDescent="0.3"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</row>
    <row r="225" spans="7:34" x14ac:dyDescent="0.3"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</row>
    <row r="226" spans="7:34" x14ac:dyDescent="0.3"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</row>
    <row r="227" spans="7:34" x14ac:dyDescent="0.3"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</row>
    <row r="228" spans="7:34" x14ac:dyDescent="0.3"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</row>
    <row r="229" spans="7:34" x14ac:dyDescent="0.3"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</row>
    <row r="230" spans="7:34" x14ac:dyDescent="0.3"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</row>
    <row r="231" spans="7:34" x14ac:dyDescent="0.3"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</row>
    <row r="232" spans="7:34" x14ac:dyDescent="0.3"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</row>
    <row r="233" spans="7:34" x14ac:dyDescent="0.3"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</row>
    <row r="234" spans="7:34" x14ac:dyDescent="0.3"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</row>
    <row r="235" spans="7:34" x14ac:dyDescent="0.3"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</row>
    <row r="236" spans="7:34" x14ac:dyDescent="0.3"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</row>
    <row r="237" spans="7:34" x14ac:dyDescent="0.3"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</row>
    <row r="238" spans="7:34" x14ac:dyDescent="0.3"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</row>
    <row r="239" spans="7:34" x14ac:dyDescent="0.3"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</row>
    <row r="240" spans="7:34" x14ac:dyDescent="0.3"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</row>
    <row r="241" spans="7:34" x14ac:dyDescent="0.3"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</row>
    <row r="242" spans="7:34" x14ac:dyDescent="0.3"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</row>
    <row r="243" spans="7:34" x14ac:dyDescent="0.3"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</row>
    <row r="244" spans="7:34" x14ac:dyDescent="0.3"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</row>
    <row r="245" spans="7:34" x14ac:dyDescent="0.3"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</row>
    <row r="246" spans="7:34" x14ac:dyDescent="0.3"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</row>
    <row r="247" spans="7:34" x14ac:dyDescent="0.3"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</row>
    <row r="248" spans="7:34" x14ac:dyDescent="0.3"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</row>
    <row r="249" spans="7:34" x14ac:dyDescent="0.3"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</row>
    <row r="250" spans="7:34" x14ac:dyDescent="0.3"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</row>
    <row r="251" spans="7:34" x14ac:dyDescent="0.3"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</row>
    <row r="252" spans="7:34" x14ac:dyDescent="0.3"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</row>
    <row r="253" spans="7:34" x14ac:dyDescent="0.3"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</row>
    <row r="254" spans="7:34" x14ac:dyDescent="0.3"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</row>
    <row r="255" spans="7:34" x14ac:dyDescent="0.3"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</row>
    <row r="256" spans="7:34" x14ac:dyDescent="0.3"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</row>
    <row r="257" spans="7:34" x14ac:dyDescent="0.3"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</row>
    <row r="258" spans="7:34" x14ac:dyDescent="0.3"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</row>
    <row r="259" spans="7:34" x14ac:dyDescent="0.3"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</row>
    <row r="260" spans="7:34" x14ac:dyDescent="0.3"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</row>
    <row r="261" spans="7:34" x14ac:dyDescent="0.3"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</row>
    <row r="262" spans="7:34" x14ac:dyDescent="0.3"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</row>
    <row r="263" spans="7:34" x14ac:dyDescent="0.3"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</row>
    <row r="264" spans="7:34" x14ac:dyDescent="0.3"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</row>
    <row r="265" spans="7:34" x14ac:dyDescent="0.3"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</row>
    <row r="266" spans="7:34" x14ac:dyDescent="0.3"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</row>
    <row r="267" spans="7:34" x14ac:dyDescent="0.3"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</row>
    <row r="268" spans="7:34" x14ac:dyDescent="0.3"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</row>
    <row r="269" spans="7:34" x14ac:dyDescent="0.3"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</row>
    <row r="270" spans="7:34" x14ac:dyDescent="0.3"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</row>
    <row r="271" spans="7:34" x14ac:dyDescent="0.3"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</row>
    <row r="272" spans="7:34" x14ac:dyDescent="0.3"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</row>
    <row r="273" spans="7:34" x14ac:dyDescent="0.3"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</row>
    <row r="274" spans="7:34" x14ac:dyDescent="0.3"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</row>
    <row r="275" spans="7:34" x14ac:dyDescent="0.3"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</row>
    <row r="276" spans="7:34" x14ac:dyDescent="0.3"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</row>
    <row r="277" spans="7:34" x14ac:dyDescent="0.3"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</row>
    <row r="278" spans="7:34" x14ac:dyDescent="0.3"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</row>
    <row r="279" spans="7:34" x14ac:dyDescent="0.3"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</row>
    <row r="280" spans="7:34" x14ac:dyDescent="0.3"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</row>
    <row r="281" spans="7:34" x14ac:dyDescent="0.3"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</row>
    <row r="282" spans="7:34" x14ac:dyDescent="0.3"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  <c r="AH282" s="138"/>
    </row>
    <row r="283" spans="7:34" x14ac:dyDescent="0.3"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</row>
    <row r="284" spans="7:34" x14ac:dyDescent="0.3"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</row>
    <row r="285" spans="7:34" x14ac:dyDescent="0.3"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</row>
    <row r="286" spans="7:34" x14ac:dyDescent="0.3"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</row>
    <row r="287" spans="7:34" x14ac:dyDescent="0.3"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</row>
    <row r="288" spans="7:34" x14ac:dyDescent="0.3"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/>
      <c r="AH288" s="138"/>
    </row>
    <row r="289" spans="7:34" x14ac:dyDescent="0.3"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  <c r="AH289" s="138"/>
    </row>
    <row r="290" spans="7:34" x14ac:dyDescent="0.3"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  <c r="AH290" s="138"/>
    </row>
    <row r="291" spans="7:34" x14ac:dyDescent="0.3"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</row>
    <row r="292" spans="7:34" x14ac:dyDescent="0.3"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</row>
    <row r="293" spans="7:34" x14ac:dyDescent="0.3"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</row>
    <row r="294" spans="7:34" x14ac:dyDescent="0.3"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</row>
    <row r="295" spans="7:34" x14ac:dyDescent="0.3"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</row>
    <row r="296" spans="7:34" x14ac:dyDescent="0.3"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</row>
    <row r="297" spans="7:34" x14ac:dyDescent="0.3"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</row>
    <row r="298" spans="7:34" x14ac:dyDescent="0.3"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</row>
    <row r="299" spans="7:34" x14ac:dyDescent="0.3"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</row>
    <row r="300" spans="7:34" x14ac:dyDescent="0.3"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</row>
    <row r="301" spans="7:34" x14ac:dyDescent="0.3"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  <c r="AH301" s="138"/>
    </row>
    <row r="302" spans="7:34" x14ac:dyDescent="0.3"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</row>
    <row r="303" spans="7:34" x14ac:dyDescent="0.3"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</row>
    <row r="304" spans="7:34" x14ac:dyDescent="0.3"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</row>
    <row r="305" spans="7:34" x14ac:dyDescent="0.3"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</row>
    <row r="306" spans="7:34" x14ac:dyDescent="0.3"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</row>
    <row r="307" spans="7:34" x14ac:dyDescent="0.3"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</row>
    <row r="308" spans="7:34" x14ac:dyDescent="0.3"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  <c r="AH308" s="138"/>
    </row>
    <row r="309" spans="7:34" x14ac:dyDescent="0.3"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  <c r="AH309" s="138"/>
    </row>
    <row r="310" spans="7:34" x14ac:dyDescent="0.3"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</row>
    <row r="311" spans="7:34" x14ac:dyDescent="0.3"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</row>
    <row r="312" spans="7:34" x14ac:dyDescent="0.3"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/>
      <c r="AH312" s="138"/>
    </row>
    <row r="313" spans="7:34" x14ac:dyDescent="0.3"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/>
      <c r="AH313" s="138"/>
    </row>
    <row r="314" spans="7:34" x14ac:dyDescent="0.3"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</row>
    <row r="315" spans="7:34" x14ac:dyDescent="0.3"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</row>
    <row r="316" spans="7:34" x14ac:dyDescent="0.3"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</row>
    <row r="317" spans="7:34" x14ac:dyDescent="0.3"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</row>
    <row r="318" spans="7:34" x14ac:dyDescent="0.3"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</row>
    <row r="319" spans="7:34" x14ac:dyDescent="0.3"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</row>
    <row r="320" spans="7:34" x14ac:dyDescent="0.3"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</row>
    <row r="321" spans="7:34" x14ac:dyDescent="0.3"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  <c r="AH321" s="138"/>
    </row>
    <row r="322" spans="7:34" x14ac:dyDescent="0.3"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  <c r="AH322" s="138"/>
    </row>
    <row r="323" spans="7:34" x14ac:dyDescent="0.3"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  <c r="AH323" s="138"/>
    </row>
    <row r="324" spans="7:34" x14ac:dyDescent="0.3"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</row>
    <row r="325" spans="7:34" x14ac:dyDescent="0.3"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</row>
    <row r="326" spans="7:34" x14ac:dyDescent="0.3"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</row>
    <row r="327" spans="7:34" x14ac:dyDescent="0.3"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</row>
    <row r="328" spans="7:34" x14ac:dyDescent="0.3"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  <c r="AH328" s="138"/>
    </row>
    <row r="329" spans="7:34" x14ac:dyDescent="0.3"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  <c r="AH329" s="138"/>
    </row>
    <row r="330" spans="7:34" x14ac:dyDescent="0.3"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  <c r="AH330" s="138"/>
    </row>
    <row r="331" spans="7:34" x14ac:dyDescent="0.3"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  <c r="AH331" s="138"/>
    </row>
    <row r="332" spans="7:34" x14ac:dyDescent="0.3"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/>
      <c r="AH332" s="138"/>
    </row>
    <row r="333" spans="7:34" x14ac:dyDescent="0.3"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</row>
    <row r="334" spans="7:34" x14ac:dyDescent="0.3"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/>
      <c r="AH334" s="138"/>
    </row>
    <row r="335" spans="7:34" x14ac:dyDescent="0.3"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  <c r="AH335" s="138"/>
    </row>
    <row r="336" spans="7:34" x14ac:dyDescent="0.3"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</row>
    <row r="337" spans="7:34" x14ac:dyDescent="0.3"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/>
      <c r="AH337" s="138"/>
    </row>
    <row r="338" spans="7:34" x14ac:dyDescent="0.3"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</row>
    <row r="339" spans="7:34" x14ac:dyDescent="0.3"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  <c r="AG339" s="138"/>
      <c r="AH339" s="138"/>
    </row>
    <row r="340" spans="7:34" x14ac:dyDescent="0.3"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</row>
    <row r="341" spans="7:34" x14ac:dyDescent="0.3"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  <c r="AG341" s="138"/>
      <c r="AH341" s="138"/>
    </row>
    <row r="342" spans="7:34" x14ac:dyDescent="0.3"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  <c r="AG342" s="138"/>
      <c r="AH342" s="138"/>
    </row>
    <row r="343" spans="7:34" x14ac:dyDescent="0.3"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  <c r="AG343" s="138"/>
      <c r="AH343" s="138"/>
    </row>
    <row r="344" spans="7:34" x14ac:dyDescent="0.3"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  <c r="AG344" s="138"/>
      <c r="AH344" s="138"/>
    </row>
    <row r="345" spans="7:34" x14ac:dyDescent="0.3"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  <c r="AG345" s="138"/>
      <c r="AH345" s="138"/>
    </row>
    <row r="346" spans="7:34" x14ac:dyDescent="0.3"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  <c r="AG346" s="138"/>
      <c r="AH346" s="138"/>
    </row>
    <row r="347" spans="7:34" x14ac:dyDescent="0.3"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/>
      <c r="AH347" s="138"/>
    </row>
    <row r="348" spans="7:34" x14ac:dyDescent="0.3"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/>
      <c r="AH348" s="138"/>
    </row>
    <row r="349" spans="7:34" x14ac:dyDescent="0.3"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  <c r="AG349" s="138"/>
      <c r="AH349" s="138"/>
    </row>
    <row r="350" spans="7:34" x14ac:dyDescent="0.3"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</row>
    <row r="351" spans="7:34" x14ac:dyDescent="0.3"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  <c r="AH351" s="138"/>
    </row>
    <row r="352" spans="7:34" x14ac:dyDescent="0.3"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  <c r="AG352" s="138"/>
      <c r="AH352" s="138"/>
    </row>
    <row r="353" spans="7:34" x14ac:dyDescent="0.3"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  <c r="AG353" s="138"/>
      <c r="AH353" s="138"/>
    </row>
    <row r="354" spans="7:34" x14ac:dyDescent="0.3"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  <c r="AG354" s="138"/>
      <c r="AH354" s="138"/>
    </row>
    <row r="355" spans="7:34" x14ac:dyDescent="0.3"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  <c r="AH355" s="138"/>
    </row>
    <row r="356" spans="7:34" x14ac:dyDescent="0.3"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</row>
    <row r="357" spans="7:34" x14ac:dyDescent="0.3"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</row>
    <row r="358" spans="7:34" x14ac:dyDescent="0.3"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  <c r="AG358" s="138"/>
      <c r="AH358" s="138"/>
    </row>
    <row r="359" spans="7:34" x14ac:dyDescent="0.3"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38"/>
      <c r="AH359" s="138"/>
    </row>
    <row r="360" spans="7:34" x14ac:dyDescent="0.3"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  <c r="AG360" s="138"/>
      <c r="AH360" s="138"/>
    </row>
    <row r="361" spans="7:34" x14ac:dyDescent="0.3"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  <c r="AG361" s="138"/>
      <c r="AH361" s="138"/>
    </row>
    <row r="362" spans="7:34" x14ac:dyDescent="0.3"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  <c r="AG362" s="138"/>
      <c r="AH362" s="138"/>
    </row>
    <row r="363" spans="7:34" x14ac:dyDescent="0.3"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  <c r="AE363" s="138"/>
      <c r="AF363" s="138"/>
      <c r="AG363" s="138"/>
      <c r="AH363" s="138"/>
    </row>
    <row r="364" spans="7:34" x14ac:dyDescent="0.3"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  <c r="AE364" s="138"/>
      <c r="AF364" s="138"/>
      <c r="AG364" s="138"/>
      <c r="AH364" s="138"/>
    </row>
    <row r="365" spans="7:34" x14ac:dyDescent="0.3"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  <c r="AG365" s="138"/>
      <c r="AH365" s="138"/>
    </row>
    <row r="366" spans="7:34" x14ac:dyDescent="0.3"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  <c r="AG366" s="138"/>
      <c r="AH366" s="138"/>
    </row>
    <row r="367" spans="7:34" x14ac:dyDescent="0.3"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  <c r="AG367" s="138"/>
      <c r="AH367" s="138"/>
    </row>
    <row r="368" spans="7:34" x14ac:dyDescent="0.3"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  <c r="AG368" s="138"/>
      <c r="AH368" s="138"/>
    </row>
    <row r="369" spans="7:34" x14ac:dyDescent="0.3"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  <c r="AG369" s="138"/>
      <c r="AH369" s="138"/>
    </row>
    <row r="370" spans="7:34" x14ac:dyDescent="0.3"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  <c r="AG370" s="138"/>
      <c r="AH370" s="138"/>
    </row>
    <row r="371" spans="7:34" x14ac:dyDescent="0.3"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  <c r="AG371" s="138"/>
      <c r="AH371" s="138"/>
    </row>
    <row r="372" spans="7:34" x14ac:dyDescent="0.3"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  <c r="AG372" s="138"/>
      <c r="AH372" s="138"/>
    </row>
    <row r="373" spans="7:34" x14ac:dyDescent="0.3"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  <c r="AG373" s="138"/>
      <c r="AH373" s="138"/>
    </row>
    <row r="374" spans="7:34" x14ac:dyDescent="0.3"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</row>
    <row r="375" spans="7:34" x14ac:dyDescent="0.3"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  <c r="AE375" s="138"/>
      <c r="AF375" s="138"/>
      <c r="AG375" s="138"/>
      <c r="AH375" s="138"/>
    </row>
    <row r="376" spans="7:34" x14ac:dyDescent="0.3"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</row>
    <row r="377" spans="7:34" x14ac:dyDescent="0.3"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  <c r="AG377" s="138"/>
      <c r="AH377" s="138"/>
    </row>
    <row r="378" spans="7:34" x14ac:dyDescent="0.3"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</row>
    <row r="379" spans="7:34" x14ac:dyDescent="0.3"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</row>
    <row r="380" spans="7:34" x14ac:dyDescent="0.3"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  <c r="AA380" s="138"/>
      <c r="AB380" s="138"/>
      <c r="AC380" s="138"/>
      <c r="AD380" s="138"/>
      <c r="AE380" s="138"/>
      <c r="AF380" s="138"/>
      <c r="AG380" s="138"/>
      <c r="AH380" s="138"/>
    </row>
    <row r="381" spans="7:34" x14ac:dyDescent="0.3"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  <c r="AA381" s="138"/>
      <c r="AB381" s="138"/>
      <c r="AC381" s="138"/>
      <c r="AD381" s="138"/>
      <c r="AE381" s="138"/>
      <c r="AF381" s="138"/>
      <c r="AG381" s="138"/>
      <c r="AH381" s="138"/>
    </row>
    <row r="382" spans="7:34" x14ac:dyDescent="0.3"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  <c r="AA382" s="138"/>
      <c r="AB382" s="138"/>
      <c r="AC382" s="138"/>
      <c r="AD382" s="138"/>
      <c r="AE382" s="138"/>
      <c r="AF382" s="138"/>
      <c r="AG382" s="138"/>
      <c r="AH382" s="138"/>
    </row>
    <row r="383" spans="7:34" x14ac:dyDescent="0.3"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</row>
    <row r="384" spans="7:34" x14ac:dyDescent="0.3"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</row>
    <row r="385" spans="7:34" x14ac:dyDescent="0.3"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  <c r="AA385" s="138"/>
      <c r="AB385" s="138"/>
      <c r="AC385" s="138"/>
      <c r="AD385" s="138"/>
      <c r="AE385" s="138"/>
      <c r="AF385" s="138"/>
      <c r="AG385" s="138"/>
      <c r="AH385" s="138"/>
    </row>
    <row r="386" spans="7:34" x14ac:dyDescent="0.3"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  <c r="AA386" s="138"/>
      <c r="AB386" s="138"/>
      <c r="AC386" s="138"/>
      <c r="AD386" s="138"/>
      <c r="AE386" s="138"/>
      <c r="AF386" s="138"/>
      <c r="AG386" s="138"/>
      <c r="AH386" s="138"/>
    </row>
    <row r="387" spans="7:34" x14ac:dyDescent="0.3"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  <c r="AA387" s="138"/>
      <c r="AB387" s="138"/>
      <c r="AC387" s="138"/>
      <c r="AD387" s="138"/>
      <c r="AE387" s="138"/>
      <c r="AF387" s="138"/>
      <c r="AG387" s="138"/>
      <c r="AH387" s="138"/>
    </row>
    <row r="388" spans="7:34" x14ac:dyDescent="0.3"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  <c r="AA388" s="138"/>
      <c r="AB388" s="138"/>
      <c r="AC388" s="138"/>
      <c r="AD388" s="138"/>
      <c r="AE388" s="138"/>
      <c r="AF388" s="138"/>
      <c r="AG388" s="138"/>
      <c r="AH388" s="138"/>
    </row>
    <row r="389" spans="7:34" x14ac:dyDescent="0.3"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  <c r="AA389" s="138"/>
      <c r="AB389" s="138"/>
      <c r="AC389" s="138"/>
      <c r="AD389" s="138"/>
      <c r="AE389" s="138"/>
      <c r="AF389" s="138"/>
      <c r="AG389" s="138"/>
      <c r="AH389" s="138"/>
    </row>
    <row r="390" spans="7:34" x14ac:dyDescent="0.3"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  <c r="AG390" s="138"/>
      <c r="AH390" s="138"/>
    </row>
    <row r="391" spans="7:34" x14ac:dyDescent="0.3"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  <c r="AA391" s="138"/>
      <c r="AB391" s="138"/>
      <c r="AC391" s="138"/>
      <c r="AD391" s="138"/>
      <c r="AE391" s="138"/>
      <c r="AF391" s="138"/>
      <c r="AG391" s="138"/>
      <c r="AH391" s="138"/>
    </row>
    <row r="392" spans="7:34" x14ac:dyDescent="0.3"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</row>
    <row r="393" spans="7:34" x14ac:dyDescent="0.3"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  <c r="AG393" s="138"/>
      <c r="AH393" s="138"/>
    </row>
    <row r="394" spans="7:34" x14ac:dyDescent="0.3"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  <c r="AG394" s="138"/>
      <c r="AH394" s="138"/>
    </row>
    <row r="395" spans="7:34" x14ac:dyDescent="0.3"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  <c r="AG395" s="138"/>
      <c r="AH395" s="138"/>
    </row>
    <row r="396" spans="7:34" x14ac:dyDescent="0.3"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  <c r="AA396" s="138"/>
      <c r="AB396" s="138"/>
      <c r="AC396" s="138"/>
      <c r="AD396" s="138"/>
      <c r="AE396" s="138"/>
      <c r="AF396" s="138"/>
      <c r="AG396" s="138"/>
      <c r="AH396" s="138"/>
    </row>
    <row r="397" spans="7:34" x14ac:dyDescent="0.3"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  <c r="AE397" s="138"/>
      <c r="AF397" s="138"/>
      <c r="AG397" s="138"/>
      <c r="AH397" s="138"/>
    </row>
    <row r="398" spans="7:34" x14ac:dyDescent="0.3"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  <c r="AA398" s="138"/>
      <c r="AB398" s="138"/>
      <c r="AC398" s="138"/>
      <c r="AD398" s="138"/>
      <c r="AE398" s="138"/>
      <c r="AF398" s="138"/>
      <c r="AG398" s="138"/>
      <c r="AH398" s="138"/>
    </row>
    <row r="399" spans="7:34" x14ac:dyDescent="0.3"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  <c r="AA399" s="138"/>
      <c r="AB399" s="138"/>
      <c r="AC399" s="138"/>
      <c r="AD399" s="138"/>
      <c r="AE399" s="138"/>
      <c r="AF399" s="138"/>
      <c r="AG399" s="138"/>
      <c r="AH399" s="138"/>
    </row>
    <row r="400" spans="7:34" x14ac:dyDescent="0.3"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  <c r="AA400" s="138"/>
      <c r="AB400" s="138"/>
      <c r="AC400" s="138"/>
      <c r="AD400" s="138"/>
      <c r="AE400" s="138"/>
      <c r="AF400" s="138"/>
      <c r="AG400" s="138"/>
      <c r="AH400" s="138"/>
    </row>
    <row r="401" spans="7:34" x14ac:dyDescent="0.3"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  <c r="AA401" s="138"/>
      <c r="AB401" s="138"/>
      <c r="AC401" s="138"/>
      <c r="AD401" s="138"/>
      <c r="AE401" s="138"/>
      <c r="AF401" s="138"/>
      <c r="AG401" s="138"/>
      <c r="AH401" s="138"/>
    </row>
    <row r="402" spans="7:34" x14ac:dyDescent="0.3"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  <c r="AA402" s="138"/>
      <c r="AB402" s="138"/>
      <c r="AC402" s="138"/>
      <c r="AD402" s="138"/>
      <c r="AE402" s="138"/>
      <c r="AF402" s="138"/>
      <c r="AG402" s="138"/>
      <c r="AH402" s="138"/>
    </row>
    <row r="403" spans="7:34" x14ac:dyDescent="0.3"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  <c r="AA403" s="138"/>
      <c r="AB403" s="138"/>
      <c r="AC403" s="138"/>
      <c r="AD403" s="138"/>
      <c r="AE403" s="138"/>
      <c r="AF403" s="138"/>
      <c r="AG403" s="138"/>
      <c r="AH403" s="138"/>
    </row>
    <row r="404" spans="7:34" x14ac:dyDescent="0.3"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  <c r="AA404" s="138"/>
      <c r="AB404" s="138"/>
      <c r="AC404" s="138"/>
      <c r="AD404" s="138"/>
      <c r="AE404" s="138"/>
      <c r="AF404" s="138"/>
      <c r="AG404" s="138"/>
      <c r="AH404" s="138"/>
    </row>
    <row r="405" spans="7:34" x14ac:dyDescent="0.3"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  <c r="AA405" s="138"/>
      <c r="AB405" s="138"/>
      <c r="AC405" s="138"/>
      <c r="AD405" s="138"/>
      <c r="AE405" s="138"/>
      <c r="AF405" s="138"/>
      <c r="AG405" s="138"/>
      <c r="AH405" s="138"/>
    </row>
    <row r="406" spans="7:34" x14ac:dyDescent="0.3"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  <c r="AA406" s="138"/>
      <c r="AB406" s="138"/>
      <c r="AC406" s="138"/>
      <c r="AD406" s="138"/>
      <c r="AE406" s="138"/>
      <c r="AF406" s="138"/>
      <c r="AG406" s="138"/>
      <c r="AH406" s="138"/>
    </row>
    <row r="407" spans="7:34" x14ac:dyDescent="0.3"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  <c r="AA407" s="138"/>
      <c r="AB407" s="138"/>
      <c r="AC407" s="138"/>
      <c r="AD407" s="138"/>
      <c r="AE407" s="138"/>
      <c r="AF407" s="138"/>
      <c r="AG407" s="138"/>
      <c r="AH407" s="138"/>
    </row>
    <row r="408" spans="7:34" x14ac:dyDescent="0.3"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  <c r="AA408" s="138"/>
      <c r="AB408" s="138"/>
      <c r="AC408" s="138"/>
      <c r="AD408" s="138"/>
      <c r="AE408" s="138"/>
      <c r="AF408" s="138"/>
      <c r="AG408" s="138"/>
      <c r="AH408" s="138"/>
    </row>
    <row r="409" spans="7:34" x14ac:dyDescent="0.3"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  <c r="AG409" s="138"/>
      <c r="AH409" s="138"/>
    </row>
    <row r="410" spans="7:34" x14ac:dyDescent="0.3"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  <c r="AA410" s="138"/>
      <c r="AB410" s="138"/>
      <c r="AC410" s="138"/>
      <c r="AD410" s="138"/>
      <c r="AE410" s="138"/>
      <c r="AF410" s="138"/>
      <c r="AG410" s="138"/>
      <c r="AH410" s="138"/>
    </row>
    <row r="411" spans="7:34" x14ac:dyDescent="0.3"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  <c r="AG411" s="138"/>
      <c r="AH411" s="138"/>
    </row>
    <row r="412" spans="7:34" x14ac:dyDescent="0.3"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  <c r="AA412" s="138"/>
      <c r="AB412" s="138"/>
      <c r="AC412" s="138"/>
      <c r="AD412" s="138"/>
      <c r="AE412" s="138"/>
      <c r="AF412" s="138"/>
      <c r="AG412" s="138"/>
      <c r="AH412" s="138"/>
    </row>
    <row r="413" spans="7:34" x14ac:dyDescent="0.3"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  <c r="AA413" s="138"/>
      <c r="AB413" s="138"/>
      <c r="AC413" s="138"/>
      <c r="AD413" s="138"/>
      <c r="AE413" s="138"/>
      <c r="AF413" s="138"/>
      <c r="AG413" s="138"/>
      <c r="AH413" s="138"/>
    </row>
    <row r="414" spans="7:34" x14ac:dyDescent="0.3"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  <c r="AA414" s="138"/>
      <c r="AB414" s="138"/>
      <c r="AC414" s="138"/>
      <c r="AD414" s="138"/>
      <c r="AE414" s="138"/>
      <c r="AF414" s="138"/>
      <c r="AG414" s="138"/>
      <c r="AH414" s="138"/>
    </row>
    <row r="415" spans="7:34" x14ac:dyDescent="0.3"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  <c r="AA415" s="138"/>
      <c r="AB415" s="138"/>
      <c r="AC415" s="138"/>
      <c r="AD415" s="138"/>
      <c r="AE415" s="138"/>
      <c r="AF415" s="138"/>
      <c r="AG415" s="138"/>
      <c r="AH415" s="138"/>
    </row>
    <row r="416" spans="7:34" x14ac:dyDescent="0.3"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  <c r="AG416" s="138"/>
      <c r="AH416" s="138"/>
    </row>
    <row r="417" spans="7:34" x14ac:dyDescent="0.3"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  <c r="AA417" s="138"/>
      <c r="AB417" s="138"/>
      <c r="AC417" s="138"/>
      <c r="AD417" s="138"/>
      <c r="AE417" s="138"/>
      <c r="AF417" s="138"/>
      <c r="AG417" s="138"/>
      <c r="AH417" s="138"/>
    </row>
    <row r="418" spans="7:34" x14ac:dyDescent="0.3"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  <c r="AA418" s="138"/>
      <c r="AB418" s="138"/>
      <c r="AC418" s="138"/>
      <c r="AD418" s="138"/>
      <c r="AE418" s="138"/>
      <c r="AF418" s="138"/>
      <c r="AG418" s="138"/>
      <c r="AH418" s="138"/>
    </row>
    <row r="419" spans="7:34" x14ac:dyDescent="0.3"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  <c r="AA419" s="138"/>
      <c r="AB419" s="138"/>
      <c r="AC419" s="138"/>
      <c r="AD419" s="138"/>
      <c r="AE419" s="138"/>
      <c r="AF419" s="138"/>
      <c r="AG419" s="138"/>
      <c r="AH419" s="138"/>
    </row>
    <row r="420" spans="7:34" x14ac:dyDescent="0.3"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</row>
    <row r="421" spans="7:34" x14ac:dyDescent="0.3"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  <c r="AA421" s="138"/>
      <c r="AB421" s="138"/>
      <c r="AC421" s="138"/>
      <c r="AD421" s="138"/>
      <c r="AE421" s="138"/>
      <c r="AF421" s="138"/>
      <c r="AG421" s="138"/>
      <c r="AH421" s="138"/>
    </row>
    <row r="422" spans="7:34" x14ac:dyDescent="0.3"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  <c r="AA422" s="138"/>
      <c r="AB422" s="138"/>
      <c r="AC422" s="138"/>
      <c r="AD422" s="138"/>
      <c r="AE422" s="138"/>
      <c r="AF422" s="138"/>
      <c r="AG422" s="138"/>
      <c r="AH422" s="138"/>
    </row>
    <row r="423" spans="7:34" x14ac:dyDescent="0.3"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  <c r="AA423" s="138"/>
      <c r="AB423" s="138"/>
      <c r="AC423" s="138"/>
      <c r="AD423" s="138"/>
      <c r="AE423" s="138"/>
      <c r="AF423" s="138"/>
      <c r="AG423" s="138"/>
      <c r="AH423" s="138"/>
    </row>
    <row r="424" spans="7:34" x14ac:dyDescent="0.3"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  <c r="AA424" s="138"/>
      <c r="AB424" s="138"/>
      <c r="AC424" s="138"/>
      <c r="AD424" s="138"/>
      <c r="AE424" s="138"/>
      <c r="AF424" s="138"/>
      <c r="AG424" s="138"/>
      <c r="AH424" s="138"/>
    </row>
    <row r="425" spans="7:34" x14ac:dyDescent="0.3"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  <c r="AA425" s="138"/>
      <c r="AB425" s="138"/>
      <c r="AC425" s="138"/>
      <c r="AD425" s="138"/>
      <c r="AE425" s="138"/>
      <c r="AF425" s="138"/>
      <c r="AG425" s="138"/>
      <c r="AH425" s="138"/>
    </row>
    <row r="426" spans="7:34" x14ac:dyDescent="0.3"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  <c r="AA426" s="138"/>
      <c r="AB426" s="138"/>
      <c r="AC426" s="138"/>
      <c r="AD426" s="138"/>
      <c r="AE426" s="138"/>
      <c r="AF426" s="138"/>
      <c r="AG426" s="138"/>
      <c r="AH426" s="138"/>
    </row>
    <row r="427" spans="7:34" x14ac:dyDescent="0.3"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  <c r="AA427" s="138"/>
      <c r="AB427" s="138"/>
      <c r="AC427" s="138"/>
      <c r="AD427" s="138"/>
      <c r="AE427" s="138"/>
      <c r="AF427" s="138"/>
      <c r="AG427" s="138"/>
      <c r="AH427" s="138"/>
    </row>
    <row r="428" spans="7:34" x14ac:dyDescent="0.3"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  <c r="AA428" s="138"/>
      <c r="AB428" s="138"/>
      <c r="AC428" s="138"/>
      <c r="AD428" s="138"/>
      <c r="AE428" s="138"/>
      <c r="AF428" s="138"/>
      <c r="AG428" s="138"/>
      <c r="AH428" s="138"/>
    </row>
    <row r="429" spans="7:34" x14ac:dyDescent="0.3"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  <c r="AE429" s="138"/>
      <c r="AF429" s="138"/>
      <c r="AG429" s="138"/>
      <c r="AH429" s="138"/>
    </row>
    <row r="430" spans="7:34" x14ac:dyDescent="0.3"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  <c r="AG430" s="138"/>
      <c r="AH430" s="138"/>
    </row>
    <row r="431" spans="7:34" x14ac:dyDescent="0.3"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</row>
    <row r="432" spans="7:34" x14ac:dyDescent="0.3"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</row>
    <row r="433" spans="7:34" x14ac:dyDescent="0.3"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</row>
    <row r="434" spans="7:34" x14ac:dyDescent="0.3"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  <c r="AA434" s="138"/>
      <c r="AB434" s="138"/>
      <c r="AC434" s="138"/>
      <c r="AD434" s="138"/>
      <c r="AE434" s="138"/>
      <c r="AF434" s="138"/>
      <c r="AG434" s="138"/>
      <c r="AH434" s="138"/>
    </row>
    <row r="435" spans="7:34" x14ac:dyDescent="0.3"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  <c r="AE435" s="138"/>
      <c r="AF435" s="138"/>
      <c r="AG435" s="138"/>
      <c r="AH435" s="138"/>
    </row>
    <row r="436" spans="7:34" x14ac:dyDescent="0.3"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  <c r="AA436" s="138"/>
      <c r="AB436" s="138"/>
      <c r="AC436" s="138"/>
      <c r="AD436" s="138"/>
      <c r="AE436" s="138"/>
      <c r="AF436" s="138"/>
      <c r="AG436" s="138"/>
      <c r="AH436" s="138"/>
    </row>
    <row r="437" spans="7:34" x14ac:dyDescent="0.3"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  <c r="AA437" s="138"/>
      <c r="AB437" s="138"/>
      <c r="AC437" s="138"/>
      <c r="AD437" s="138"/>
      <c r="AE437" s="138"/>
      <c r="AF437" s="138"/>
      <c r="AG437" s="138"/>
      <c r="AH437" s="138"/>
    </row>
    <row r="438" spans="7:34" x14ac:dyDescent="0.3"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  <c r="AA438" s="138"/>
      <c r="AB438" s="138"/>
      <c r="AC438" s="138"/>
      <c r="AD438" s="138"/>
      <c r="AE438" s="138"/>
      <c r="AF438" s="138"/>
      <c r="AG438" s="138"/>
      <c r="AH438" s="138"/>
    </row>
    <row r="439" spans="7:34" x14ac:dyDescent="0.3"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  <c r="AA439" s="138"/>
      <c r="AB439" s="138"/>
      <c r="AC439" s="138"/>
      <c r="AD439" s="138"/>
      <c r="AE439" s="138"/>
      <c r="AF439" s="138"/>
      <c r="AG439" s="138"/>
      <c r="AH439" s="138"/>
    </row>
    <row r="440" spans="7:34" x14ac:dyDescent="0.3"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  <c r="AA440" s="138"/>
      <c r="AB440" s="138"/>
      <c r="AC440" s="138"/>
      <c r="AD440" s="138"/>
      <c r="AE440" s="138"/>
      <c r="AF440" s="138"/>
      <c r="AG440" s="138"/>
      <c r="AH440" s="138"/>
    </row>
    <row r="441" spans="7:34" x14ac:dyDescent="0.3"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  <c r="AA441" s="138"/>
      <c r="AB441" s="138"/>
      <c r="AC441" s="138"/>
      <c r="AD441" s="138"/>
      <c r="AE441" s="138"/>
      <c r="AF441" s="138"/>
      <c r="AG441" s="138"/>
      <c r="AH441" s="138"/>
    </row>
    <row r="442" spans="7:34" x14ac:dyDescent="0.3"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  <c r="AG442" s="138"/>
      <c r="AH442" s="138"/>
    </row>
    <row r="443" spans="7:34" x14ac:dyDescent="0.3"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  <c r="AE443" s="138"/>
      <c r="AF443" s="138"/>
      <c r="AG443" s="138"/>
      <c r="AH443" s="138"/>
    </row>
    <row r="444" spans="7:34" x14ac:dyDescent="0.3"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  <c r="AE444" s="138"/>
      <c r="AF444" s="138"/>
      <c r="AG444" s="138"/>
      <c r="AH444" s="138"/>
    </row>
    <row r="445" spans="7:34" x14ac:dyDescent="0.3"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  <c r="AA445" s="138"/>
      <c r="AB445" s="138"/>
      <c r="AC445" s="138"/>
      <c r="AD445" s="138"/>
      <c r="AE445" s="138"/>
      <c r="AF445" s="138"/>
      <c r="AG445" s="138"/>
      <c r="AH445" s="138"/>
    </row>
    <row r="446" spans="7:34" x14ac:dyDescent="0.3"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  <c r="AE446" s="138"/>
      <c r="AF446" s="138"/>
      <c r="AG446" s="138"/>
      <c r="AH446" s="138"/>
    </row>
    <row r="447" spans="7:34" x14ac:dyDescent="0.3"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  <c r="AE447" s="138"/>
      <c r="AF447" s="138"/>
      <c r="AG447" s="138"/>
      <c r="AH447" s="138"/>
    </row>
    <row r="448" spans="7:34" x14ac:dyDescent="0.3"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  <c r="AA448" s="138"/>
      <c r="AB448" s="138"/>
      <c r="AC448" s="138"/>
      <c r="AD448" s="138"/>
      <c r="AE448" s="138"/>
      <c r="AF448" s="138"/>
      <c r="AG448" s="138"/>
      <c r="AH448" s="138"/>
    </row>
    <row r="449" spans="7:34" x14ac:dyDescent="0.3"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  <c r="AE449" s="138"/>
      <c r="AF449" s="138"/>
      <c r="AG449" s="138"/>
      <c r="AH449" s="138"/>
    </row>
    <row r="450" spans="7:34" x14ac:dyDescent="0.3"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  <c r="AA450" s="138"/>
      <c r="AB450" s="138"/>
      <c r="AC450" s="138"/>
      <c r="AD450" s="138"/>
      <c r="AE450" s="138"/>
      <c r="AF450" s="138"/>
      <c r="AG450" s="138"/>
      <c r="AH450" s="138"/>
    </row>
    <row r="451" spans="7:34" x14ac:dyDescent="0.3"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  <c r="AG451" s="138"/>
      <c r="AH451" s="138"/>
    </row>
    <row r="452" spans="7:34" x14ac:dyDescent="0.3"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  <c r="AE452" s="138"/>
      <c r="AF452" s="138"/>
      <c r="AG452" s="138"/>
      <c r="AH452" s="138"/>
    </row>
    <row r="453" spans="7:34" x14ac:dyDescent="0.3"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  <c r="AA453" s="138"/>
      <c r="AB453" s="138"/>
      <c r="AC453" s="138"/>
      <c r="AD453" s="138"/>
      <c r="AE453" s="138"/>
      <c r="AF453" s="138"/>
      <c r="AG453" s="138"/>
      <c r="AH453" s="138"/>
    </row>
    <row r="454" spans="7:34" x14ac:dyDescent="0.3"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  <c r="AE454" s="138"/>
      <c r="AF454" s="138"/>
      <c r="AG454" s="138"/>
      <c r="AH454" s="138"/>
    </row>
    <row r="455" spans="7:34" x14ac:dyDescent="0.3"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  <c r="AA455" s="138"/>
      <c r="AB455" s="138"/>
      <c r="AC455" s="138"/>
      <c r="AD455" s="138"/>
      <c r="AE455" s="138"/>
      <c r="AF455" s="138"/>
      <c r="AG455" s="138"/>
      <c r="AH455" s="138"/>
    </row>
    <row r="456" spans="7:34" x14ac:dyDescent="0.3"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  <c r="AA456" s="138"/>
      <c r="AB456" s="138"/>
      <c r="AC456" s="138"/>
      <c r="AD456" s="138"/>
      <c r="AE456" s="138"/>
      <c r="AF456" s="138"/>
      <c r="AG456" s="138"/>
      <c r="AH456" s="138"/>
    </row>
    <row r="457" spans="7:34" x14ac:dyDescent="0.3"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  <c r="AE457" s="138"/>
      <c r="AF457" s="138"/>
      <c r="AG457" s="138"/>
      <c r="AH457" s="138"/>
    </row>
    <row r="458" spans="7:34" x14ac:dyDescent="0.3"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  <c r="AA458" s="138"/>
      <c r="AB458" s="138"/>
      <c r="AC458" s="138"/>
      <c r="AD458" s="138"/>
      <c r="AE458" s="138"/>
      <c r="AF458" s="138"/>
      <c r="AG458" s="138"/>
      <c r="AH458" s="138"/>
    </row>
    <row r="459" spans="7:34" x14ac:dyDescent="0.3"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38"/>
      <c r="AF459" s="138"/>
      <c r="AG459" s="138"/>
      <c r="AH459" s="138"/>
    </row>
    <row r="460" spans="7:34" x14ac:dyDescent="0.3"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  <c r="AA460" s="138"/>
      <c r="AB460" s="138"/>
      <c r="AC460" s="138"/>
      <c r="AD460" s="138"/>
      <c r="AE460" s="138"/>
      <c r="AF460" s="138"/>
      <c r="AG460" s="138"/>
      <c r="AH460" s="138"/>
    </row>
    <row r="461" spans="7:34" x14ac:dyDescent="0.3"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  <c r="AA461" s="138"/>
      <c r="AB461" s="138"/>
      <c r="AC461" s="138"/>
      <c r="AD461" s="138"/>
      <c r="AE461" s="138"/>
      <c r="AF461" s="138"/>
      <c r="AG461" s="138"/>
      <c r="AH461" s="138"/>
    </row>
    <row r="462" spans="7:34" x14ac:dyDescent="0.3"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  <c r="AA462" s="138"/>
      <c r="AB462" s="138"/>
      <c r="AC462" s="138"/>
      <c r="AD462" s="138"/>
      <c r="AE462" s="138"/>
      <c r="AF462" s="138"/>
      <c r="AG462" s="138"/>
      <c r="AH462" s="138"/>
    </row>
    <row r="463" spans="7:34" x14ac:dyDescent="0.3"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  <c r="AA463" s="138"/>
      <c r="AB463" s="138"/>
      <c r="AC463" s="138"/>
      <c r="AD463" s="138"/>
      <c r="AE463" s="138"/>
      <c r="AF463" s="138"/>
      <c r="AG463" s="138"/>
      <c r="AH463" s="138"/>
    </row>
    <row r="464" spans="7:34" x14ac:dyDescent="0.3"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  <c r="AA464" s="138"/>
      <c r="AB464" s="138"/>
      <c r="AC464" s="138"/>
      <c r="AD464" s="138"/>
      <c r="AE464" s="138"/>
      <c r="AF464" s="138"/>
      <c r="AG464" s="138"/>
      <c r="AH464" s="138"/>
    </row>
    <row r="465" spans="7:34" x14ac:dyDescent="0.3"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  <c r="AA465" s="138"/>
      <c r="AB465" s="138"/>
      <c r="AC465" s="138"/>
      <c r="AD465" s="138"/>
      <c r="AE465" s="138"/>
      <c r="AF465" s="138"/>
      <c r="AG465" s="138"/>
      <c r="AH465" s="138"/>
    </row>
    <row r="466" spans="7:34" x14ac:dyDescent="0.3"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  <c r="AA466" s="138"/>
      <c r="AB466" s="138"/>
      <c r="AC466" s="138"/>
      <c r="AD466" s="138"/>
      <c r="AE466" s="138"/>
      <c r="AF466" s="138"/>
      <c r="AG466" s="138"/>
      <c r="AH466" s="138"/>
    </row>
    <row r="467" spans="7:34" x14ac:dyDescent="0.3"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  <c r="AA467" s="138"/>
      <c r="AB467" s="138"/>
      <c r="AC467" s="138"/>
      <c r="AD467" s="138"/>
      <c r="AE467" s="138"/>
      <c r="AF467" s="138"/>
      <c r="AG467" s="138"/>
      <c r="AH467" s="138"/>
    </row>
    <row r="468" spans="7:34" x14ac:dyDescent="0.3"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  <c r="AE468" s="138"/>
      <c r="AF468" s="138"/>
      <c r="AG468" s="138"/>
      <c r="AH468" s="138"/>
    </row>
    <row r="469" spans="7:34" x14ac:dyDescent="0.3"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  <c r="AA469" s="138"/>
      <c r="AB469" s="138"/>
      <c r="AC469" s="138"/>
      <c r="AD469" s="138"/>
      <c r="AE469" s="138"/>
      <c r="AF469" s="138"/>
      <c r="AG469" s="138"/>
      <c r="AH469" s="138"/>
    </row>
    <row r="470" spans="7:34" x14ac:dyDescent="0.3"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  <c r="AA470" s="138"/>
      <c r="AB470" s="138"/>
      <c r="AC470" s="138"/>
      <c r="AD470" s="138"/>
      <c r="AE470" s="138"/>
      <c r="AF470" s="138"/>
      <c r="AG470" s="138"/>
      <c r="AH470" s="138"/>
    </row>
    <row r="471" spans="7:34" x14ac:dyDescent="0.3"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  <c r="AA471" s="138"/>
      <c r="AB471" s="138"/>
      <c r="AC471" s="138"/>
      <c r="AD471" s="138"/>
      <c r="AE471" s="138"/>
      <c r="AF471" s="138"/>
      <c r="AG471" s="138"/>
      <c r="AH471" s="138"/>
    </row>
    <row r="472" spans="7:34" x14ac:dyDescent="0.3"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  <c r="AA472" s="138"/>
      <c r="AB472" s="138"/>
      <c r="AC472" s="138"/>
      <c r="AD472" s="138"/>
      <c r="AE472" s="138"/>
      <c r="AF472" s="138"/>
      <c r="AG472" s="138"/>
      <c r="AH472" s="138"/>
    </row>
    <row r="473" spans="7:34" x14ac:dyDescent="0.3"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  <c r="AA473" s="138"/>
      <c r="AB473" s="138"/>
      <c r="AC473" s="138"/>
      <c r="AD473" s="138"/>
      <c r="AE473" s="138"/>
      <c r="AF473" s="138"/>
      <c r="AG473" s="138"/>
      <c r="AH473" s="138"/>
    </row>
    <row r="474" spans="7:34" x14ac:dyDescent="0.3"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  <c r="AA474" s="138"/>
      <c r="AB474" s="138"/>
      <c r="AC474" s="138"/>
      <c r="AD474" s="138"/>
      <c r="AE474" s="138"/>
      <c r="AF474" s="138"/>
      <c r="AG474" s="138"/>
      <c r="AH474" s="138"/>
    </row>
    <row r="475" spans="7:34" x14ac:dyDescent="0.3"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  <c r="AA475" s="138"/>
      <c r="AB475" s="138"/>
      <c r="AC475" s="138"/>
      <c r="AD475" s="138"/>
      <c r="AE475" s="138"/>
      <c r="AF475" s="138"/>
      <c r="AG475" s="138"/>
      <c r="AH475" s="138"/>
    </row>
    <row r="476" spans="7:34" x14ac:dyDescent="0.3"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  <c r="AA476" s="138"/>
      <c r="AB476" s="138"/>
      <c r="AC476" s="138"/>
      <c r="AD476" s="138"/>
      <c r="AE476" s="138"/>
      <c r="AF476" s="138"/>
      <c r="AG476" s="138"/>
      <c r="AH476" s="138"/>
    </row>
    <row r="477" spans="7:34" x14ac:dyDescent="0.3"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  <c r="AA477" s="138"/>
      <c r="AB477" s="138"/>
      <c r="AC477" s="138"/>
      <c r="AD477" s="138"/>
      <c r="AE477" s="138"/>
      <c r="AF477" s="138"/>
      <c r="AG477" s="138"/>
      <c r="AH477" s="138"/>
    </row>
    <row r="478" spans="7:34" x14ac:dyDescent="0.3"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  <c r="AA478" s="138"/>
      <c r="AB478" s="138"/>
      <c r="AC478" s="138"/>
      <c r="AD478" s="138"/>
      <c r="AE478" s="138"/>
      <c r="AF478" s="138"/>
      <c r="AG478" s="138"/>
      <c r="AH478" s="138"/>
    </row>
    <row r="479" spans="7:34" x14ac:dyDescent="0.3"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  <c r="AA479" s="138"/>
      <c r="AB479" s="138"/>
      <c r="AC479" s="138"/>
      <c r="AD479" s="138"/>
      <c r="AE479" s="138"/>
      <c r="AF479" s="138"/>
      <c r="AG479" s="138"/>
      <c r="AH479" s="138"/>
    </row>
    <row r="480" spans="7:34" x14ac:dyDescent="0.3"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  <c r="AE480" s="138"/>
      <c r="AF480" s="138"/>
      <c r="AG480" s="138"/>
      <c r="AH480" s="138"/>
    </row>
    <row r="481" spans="7:34" x14ac:dyDescent="0.3"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  <c r="AA481" s="138"/>
      <c r="AB481" s="138"/>
      <c r="AC481" s="138"/>
      <c r="AD481" s="138"/>
      <c r="AE481" s="138"/>
      <c r="AF481" s="138"/>
      <c r="AG481" s="138"/>
      <c r="AH481" s="138"/>
    </row>
    <row r="482" spans="7:34" x14ac:dyDescent="0.3"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  <c r="AG482" s="138"/>
      <c r="AH482" s="138"/>
    </row>
    <row r="483" spans="7:34" x14ac:dyDescent="0.3"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  <c r="AG483" s="138"/>
      <c r="AH483" s="138"/>
    </row>
    <row r="484" spans="7:34" x14ac:dyDescent="0.3"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  <c r="AG484" s="138"/>
      <c r="AH484" s="138"/>
    </row>
    <row r="485" spans="7:34" x14ac:dyDescent="0.3"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</row>
    <row r="486" spans="7:34" x14ac:dyDescent="0.3"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  <c r="AA486" s="138"/>
      <c r="AB486" s="138"/>
      <c r="AC486" s="138"/>
      <c r="AD486" s="138"/>
      <c r="AE486" s="138"/>
      <c r="AF486" s="138"/>
      <c r="AG486" s="138"/>
      <c r="AH486" s="138"/>
    </row>
    <row r="487" spans="7:34" x14ac:dyDescent="0.3"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  <c r="AA487" s="138"/>
      <c r="AB487" s="138"/>
      <c r="AC487" s="138"/>
      <c r="AD487" s="138"/>
      <c r="AE487" s="138"/>
      <c r="AF487" s="138"/>
      <c r="AG487" s="138"/>
      <c r="AH487" s="138"/>
    </row>
    <row r="488" spans="7:34" x14ac:dyDescent="0.3"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  <c r="AA488" s="138"/>
      <c r="AB488" s="138"/>
      <c r="AC488" s="138"/>
      <c r="AD488" s="138"/>
      <c r="AE488" s="138"/>
      <c r="AF488" s="138"/>
      <c r="AG488" s="138"/>
      <c r="AH488" s="138"/>
    </row>
    <row r="489" spans="7:34" x14ac:dyDescent="0.3"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  <c r="AA489" s="138"/>
      <c r="AB489" s="138"/>
      <c r="AC489" s="138"/>
      <c r="AD489" s="138"/>
      <c r="AE489" s="138"/>
      <c r="AF489" s="138"/>
      <c r="AG489" s="138"/>
      <c r="AH489" s="138"/>
    </row>
    <row r="490" spans="7:34" x14ac:dyDescent="0.3"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  <c r="AA490" s="138"/>
      <c r="AB490" s="138"/>
      <c r="AC490" s="138"/>
      <c r="AD490" s="138"/>
      <c r="AE490" s="138"/>
      <c r="AF490" s="138"/>
      <c r="AG490" s="138"/>
      <c r="AH490" s="138"/>
    </row>
    <row r="491" spans="7:34" x14ac:dyDescent="0.3"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  <c r="AA491" s="138"/>
      <c r="AB491" s="138"/>
      <c r="AC491" s="138"/>
      <c r="AD491" s="138"/>
      <c r="AE491" s="138"/>
      <c r="AF491" s="138"/>
      <c r="AG491" s="138"/>
      <c r="AH491" s="138"/>
    </row>
    <row r="492" spans="7:34" x14ac:dyDescent="0.3"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  <c r="AA492" s="138"/>
      <c r="AB492" s="138"/>
      <c r="AC492" s="138"/>
      <c r="AD492" s="138"/>
      <c r="AE492" s="138"/>
      <c r="AF492" s="138"/>
      <c r="AG492" s="138"/>
      <c r="AH492" s="138"/>
    </row>
    <row r="493" spans="7:34" x14ac:dyDescent="0.3"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  <c r="AA493" s="138"/>
      <c r="AB493" s="138"/>
      <c r="AC493" s="138"/>
      <c r="AD493" s="138"/>
      <c r="AE493" s="138"/>
      <c r="AF493" s="138"/>
      <c r="AG493" s="138"/>
      <c r="AH493" s="138"/>
    </row>
    <row r="494" spans="7:34" x14ac:dyDescent="0.3"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</row>
    <row r="495" spans="7:34" x14ac:dyDescent="0.3"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  <c r="AA495" s="138"/>
      <c r="AB495" s="138"/>
      <c r="AC495" s="138"/>
      <c r="AD495" s="138"/>
      <c r="AE495" s="138"/>
      <c r="AF495" s="138"/>
      <c r="AG495" s="138"/>
      <c r="AH495" s="138"/>
    </row>
    <row r="496" spans="7:34" x14ac:dyDescent="0.3"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  <c r="AA496" s="138"/>
      <c r="AB496" s="138"/>
      <c r="AC496" s="138"/>
      <c r="AD496" s="138"/>
      <c r="AE496" s="138"/>
      <c r="AF496" s="138"/>
      <c r="AG496" s="138"/>
      <c r="AH496" s="138"/>
    </row>
    <row r="497" spans="7:34" x14ac:dyDescent="0.3"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  <c r="AA497" s="138"/>
      <c r="AB497" s="138"/>
      <c r="AC497" s="138"/>
      <c r="AD497" s="138"/>
      <c r="AE497" s="138"/>
      <c r="AF497" s="138"/>
      <c r="AG497" s="138"/>
      <c r="AH497" s="138"/>
    </row>
    <row r="498" spans="7:34" x14ac:dyDescent="0.3"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  <c r="AA498" s="138"/>
      <c r="AB498" s="138"/>
      <c r="AC498" s="138"/>
      <c r="AD498" s="138"/>
      <c r="AE498" s="138"/>
      <c r="AF498" s="138"/>
      <c r="AG498" s="138"/>
      <c r="AH498" s="138"/>
    </row>
    <row r="499" spans="7:34" x14ac:dyDescent="0.3"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  <c r="AA499" s="138"/>
      <c r="AB499" s="138"/>
      <c r="AC499" s="138"/>
      <c r="AD499" s="138"/>
      <c r="AE499" s="138"/>
      <c r="AF499" s="138"/>
      <c r="AG499" s="138"/>
      <c r="AH499" s="138"/>
    </row>
    <row r="500" spans="7:34" x14ac:dyDescent="0.3"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  <c r="AA500" s="138"/>
      <c r="AB500" s="138"/>
      <c r="AC500" s="138"/>
      <c r="AD500" s="138"/>
      <c r="AE500" s="138"/>
      <c r="AF500" s="138"/>
      <c r="AG500" s="138"/>
      <c r="AH500" s="138"/>
    </row>
    <row r="501" spans="7:34" x14ac:dyDescent="0.3"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  <c r="AA501" s="138"/>
      <c r="AB501" s="138"/>
      <c r="AC501" s="138"/>
      <c r="AD501" s="138"/>
      <c r="AE501" s="138"/>
      <c r="AF501" s="138"/>
      <c r="AG501" s="138"/>
      <c r="AH501" s="138"/>
    </row>
    <row r="502" spans="7:34" x14ac:dyDescent="0.3"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  <c r="AA502" s="138"/>
      <c r="AB502" s="138"/>
      <c r="AC502" s="138"/>
      <c r="AD502" s="138"/>
      <c r="AE502" s="138"/>
      <c r="AF502" s="138"/>
      <c r="AG502" s="138"/>
      <c r="AH502" s="138"/>
    </row>
    <row r="503" spans="7:34" x14ac:dyDescent="0.3"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  <c r="AE503" s="138"/>
      <c r="AF503" s="138"/>
      <c r="AG503" s="138"/>
      <c r="AH503" s="138"/>
    </row>
    <row r="504" spans="7:34" x14ac:dyDescent="0.3"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  <c r="AA504" s="138"/>
      <c r="AB504" s="138"/>
      <c r="AC504" s="138"/>
      <c r="AD504" s="138"/>
      <c r="AE504" s="138"/>
      <c r="AF504" s="138"/>
      <c r="AG504" s="138"/>
      <c r="AH504" s="138"/>
    </row>
    <row r="505" spans="7:34" x14ac:dyDescent="0.3"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  <c r="AA505" s="138"/>
      <c r="AB505" s="138"/>
      <c r="AC505" s="138"/>
      <c r="AD505" s="138"/>
      <c r="AE505" s="138"/>
      <c r="AF505" s="138"/>
      <c r="AG505" s="138"/>
      <c r="AH505" s="138"/>
    </row>
    <row r="506" spans="7:34" x14ac:dyDescent="0.3"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  <c r="AA506" s="138"/>
      <c r="AB506" s="138"/>
      <c r="AC506" s="138"/>
      <c r="AD506" s="138"/>
      <c r="AE506" s="138"/>
      <c r="AF506" s="138"/>
      <c r="AG506" s="138"/>
      <c r="AH506" s="138"/>
    </row>
    <row r="507" spans="7:34" x14ac:dyDescent="0.3"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38"/>
      <c r="AF507" s="138"/>
      <c r="AG507" s="138"/>
      <c r="AH507" s="138"/>
    </row>
    <row r="508" spans="7:34" x14ac:dyDescent="0.3"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</row>
    <row r="509" spans="7:34" x14ac:dyDescent="0.3"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  <c r="AA509" s="138"/>
      <c r="AB509" s="138"/>
      <c r="AC509" s="138"/>
      <c r="AD509" s="138"/>
      <c r="AE509" s="138"/>
      <c r="AF509" s="138"/>
      <c r="AG509" s="138"/>
      <c r="AH509" s="138"/>
    </row>
    <row r="510" spans="7:34" x14ac:dyDescent="0.3"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  <c r="AA510" s="138"/>
      <c r="AB510" s="138"/>
      <c r="AC510" s="138"/>
      <c r="AD510" s="138"/>
      <c r="AE510" s="138"/>
      <c r="AF510" s="138"/>
      <c r="AG510" s="138"/>
      <c r="AH510" s="138"/>
    </row>
    <row r="511" spans="7:34" x14ac:dyDescent="0.3"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  <c r="AA511" s="138"/>
      <c r="AB511" s="138"/>
      <c r="AC511" s="138"/>
      <c r="AD511" s="138"/>
      <c r="AE511" s="138"/>
      <c r="AF511" s="138"/>
      <c r="AG511" s="138"/>
      <c r="AH511" s="138"/>
    </row>
    <row r="512" spans="7:34" x14ac:dyDescent="0.3"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  <c r="AA512" s="138"/>
      <c r="AB512" s="138"/>
      <c r="AC512" s="138"/>
      <c r="AD512" s="138"/>
      <c r="AE512" s="138"/>
      <c r="AF512" s="138"/>
      <c r="AG512" s="138"/>
      <c r="AH512" s="138"/>
    </row>
    <row r="513" spans="7:34" x14ac:dyDescent="0.3"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  <c r="AA513" s="138"/>
      <c r="AB513" s="138"/>
      <c r="AC513" s="138"/>
      <c r="AD513" s="138"/>
      <c r="AE513" s="138"/>
      <c r="AF513" s="138"/>
      <c r="AG513" s="138"/>
      <c r="AH513" s="138"/>
    </row>
    <row r="514" spans="7:34" x14ac:dyDescent="0.3"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  <c r="AA514" s="138"/>
      <c r="AB514" s="138"/>
      <c r="AC514" s="138"/>
      <c r="AD514" s="138"/>
      <c r="AE514" s="138"/>
      <c r="AF514" s="138"/>
      <c r="AG514" s="138"/>
      <c r="AH514" s="138"/>
    </row>
    <row r="515" spans="7:34" x14ac:dyDescent="0.3"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  <c r="AA515" s="138"/>
      <c r="AB515" s="138"/>
      <c r="AC515" s="138"/>
      <c r="AD515" s="138"/>
      <c r="AE515" s="138"/>
      <c r="AF515" s="138"/>
      <c r="AG515" s="138"/>
      <c r="AH515" s="138"/>
    </row>
    <row r="516" spans="7:34" x14ac:dyDescent="0.3"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  <c r="AA516" s="138"/>
      <c r="AB516" s="138"/>
      <c r="AC516" s="138"/>
      <c r="AD516" s="138"/>
      <c r="AE516" s="138"/>
      <c r="AF516" s="138"/>
      <c r="AG516" s="138"/>
      <c r="AH516" s="138"/>
    </row>
    <row r="517" spans="7:34" x14ac:dyDescent="0.3"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  <c r="AE517" s="138"/>
      <c r="AF517" s="138"/>
      <c r="AG517" s="138"/>
      <c r="AH517" s="138"/>
    </row>
    <row r="518" spans="7:34" x14ac:dyDescent="0.3"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  <c r="AA518" s="138"/>
      <c r="AB518" s="138"/>
      <c r="AC518" s="138"/>
      <c r="AD518" s="138"/>
      <c r="AE518" s="138"/>
      <c r="AF518" s="138"/>
      <c r="AG518" s="138"/>
      <c r="AH518" s="138"/>
    </row>
    <row r="519" spans="7:34" x14ac:dyDescent="0.3"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  <c r="AA519" s="138"/>
      <c r="AB519" s="138"/>
      <c r="AC519" s="138"/>
      <c r="AD519" s="138"/>
      <c r="AE519" s="138"/>
      <c r="AF519" s="138"/>
      <c r="AG519" s="138"/>
      <c r="AH519" s="138"/>
    </row>
    <row r="520" spans="7:34" x14ac:dyDescent="0.3"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  <c r="AA520" s="138"/>
      <c r="AB520" s="138"/>
      <c r="AC520" s="138"/>
      <c r="AD520" s="138"/>
      <c r="AE520" s="138"/>
      <c r="AF520" s="138"/>
      <c r="AG520" s="138"/>
      <c r="AH520" s="138"/>
    </row>
    <row r="521" spans="7:34" x14ac:dyDescent="0.3"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  <c r="AA521" s="138"/>
      <c r="AB521" s="138"/>
      <c r="AC521" s="138"/>
      <c r="AD521" s="138"/>
      <c r="AE521" s="138"/>
      <c r="AF521" s="138"/>
      <c r="AG521" s="138"/>
      <c r="AH521" s="138"/>
    </row>
    <row r="522" spans="7:34" x14ac:dyDescent="0.3"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  <c r="AA522" s="138"/>
      <c r="AB522" s="138"/>
      <c r="AC522" s="138"/>
      <c r="AD522" s="138"/>
      <c r="AE522" s="138"/>
      <c r="AF522" s="138"/>
      <c r="AG522" s="138"/>
      <c r="AH522" s="138"/>
    </row>
    <row r="523" spans="7:34" x14ac:dyDescent="0.3"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  <c r="AA523" s="138"/>
      <c r="AB523" s="138"/>
      <c r="AC523" s="138"/>
      <c r="AD523" s="138"/>
      <c r="AE523" s="138"/>
      <c r="AF523" s="138"/>
      <c r="AG523" s="138"/>
      <c r="AH523" s="138"/>
    </row>
    <row r="524" spans="7:34" x14ac:dyDescent="0.3"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  <c r="AA524" s="138"/>
      <c r="AB524" s="138"/>
      <c r="AC524" s="138"/>
      <c r="AD524" s="138"/>
      <c r="AE524" s="138"/>
      <c r="AF524" s="138"/>
      <c r="AG524" s="138"/>
      <c r="AH524" s="138"/>
    </row>
    <row r="525" spans="7:34" x14ac:dyDescent="0.3"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  <c r="AA525" s="138"/>
      <c r="AB525" s="138"/>
      <c r="AC525" s="138"/>
      <c r="AD525" s="138"/>
      <c r="AE525" s="138"/>
      <c r="AF525" s="138"/>
      <c r="AG525" s="138"/>
      <c r="AH525" s="138"/>
    </row>
    <row r="526" spans="7:34" x14ac:dyDescent="0.3"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  <c r="AA526" s="138"/>
      <c r="AB526" s="138"/>
      <c r="AC526" s="138"/>
      <c r="AD526" s="138"/>
      <c r="AE526" s="138"/>
      <c r="AF526" s="138"/>
      <c r="AG526" s="138"/>
      <c r="AH526" s="138"/>
    </row>
    <row r="527" spans="7:34" x14ac:dyDescent="0.3"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  <c r="AA527" s="138"/>
      <c r="AB527" s="138"/>
      <c r="AC527" s="138"/>
      <c r="AD527" s="138"/>
      <c r="AE527" s="138"/>
      <c r="AF527" s="138"/>
      <c r="AG527" s="138"/>
      <c r="AH527" s="138"/>
    </row>
    <row r="528" spans="7:34" x14ac:dyDescent="0.3"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  <c r="AB528" s="138"/>
      <c r="AC528" s="138"/>
      <c r="AD528" s="138"/>
      <c r="AE528" s="138"/>
      <c r="AF528" s="138"/>
      <c r="AG528" s="138"/>
      <c r="AH528" s="138"/>
    </row>
    <row r="529" spans="7:34" x14ac:dyDescent="0.3"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  <c r="AA529" s="138"/>
      <c r="AB529" s="138"/>
      <c r="AC529" s="138"/>
      <c r="AD529" s="138"/>
      <c r="AE529" s="138"/>
      <c r="AF529" s="138"/>
      <c r="AG529" s="138"/>
      <c r="AH529" s="138"/>
    </row>
    <row r="530" spans="7:34" x14ac:dyDescent="0.3"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  <c r="AA530" s="138"/>
      <c r="AB530" s="138"/>
      <c r="AC530" s="138"/>
      <c r="AD530" s="138"/>
      <c r="AE530" s="138"/>
      <c r="AF530" s="138"/>
      <c r="AG530" s="138"/>
      <c r="AH530" s="138"/>
    </row>
    <row r="531" spans="7:34" x14ac:dyDescent="0.3"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  <c r="AE531" s="138"/>
      <c r="AF531" s="138"/>
      <c r="AG531" s="138"/>
      <c r="AH531" s="138"/>
    </row>
    <row r="532" spans="7:34" x14ac:dyDescent="0.3"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  <c r="AA532" s="138"/>
      <c r="AB532" s="138"/>
      <c r="AC532" s="138"/>
      <c r="AD532" s="138"/>
      <c r="AE532" s="138"/>
      <c r="AF532" s="138"/>
      <c r="AG532" s="138"/>
      <c r="AH532" s="138"/>
    </row>
    <row r="533" spans="7:34" x14ac:dyDescent="0.3"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  <c r="AA533" s="138"/>
      <c r="AB533" s="138"/>
      <c r="AC533" s="138"/>
      <c r="AD533" s="138"/>
      <c r="AE533" s="138"/>
      <c r="AF533" s="138"/>
      <c r="AG533" s="138"/>
      <c r="AH533" s="138"/>
    </row>
    <row r="534" spans="7:34" x14ac:dyDescent="0.3"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  <c r="AA534" s="138"/>
      <c r="AB534" s="138"/>
      <c r="AC534" s="138"/>
      <c r="AD534" s="138"/>
      <c r="AE534" s="138"/>
      <c r="AF534" s="138"/>
      <c r="AG534" s="138"/>
      <c r="AH534" s="138"/>
    </row>
    <row r="535" spans="7:34" x14ac:dyDescent="0.3"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  <c r="AA535" s="138"/>
      <c r="AB535" s="138"/>
      <c r="AC535" s="138"/>
      <c r="AD535" s="138"/>
      <c r="AE535" s="138"/>
      <c r="AF535" s="138"/>
      <c r="AG535" s="138"/>
      <c r="AH535" s="138"/>
    </row>
    <row r="536" spans="7:34" x14ac:dyDescent="0.3"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  <c r="AG536" s="138"/>
      <c r="AH536" s="138"/>
    </row>
    <row r="537" spans="7:34" x14ac:dyDescent="0.3"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  <c r="AG537" s="138"/>
      <c r="AH537" s="138"/>
    </row>
    <row r="538" spans="7:34" x14ac:dyDescent="0.3"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</row>
    <row r="539" spans="7:34" x14ac:dyDescent="0.3"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  <c r="AE539" s="138"/>
      <c r="AF539" s="138"/>
      <c r="AG539" s="138"/>
      <c r="AH539" s="138"/>
    </row>
    <row r="540" spans="7:34" x14ac:dyDescent="0.3"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  <c r="AA540" s="138"/>
      <c r="AB540" s="138"/>
      <c r="AC540" s="138"/>
      <c r="AD540" s="138"/>
      <c r="AE540" s="138"/>
      <c r="AF540" s="138"/>
      <c r="AG540" s="138"/>
      <c r="AH540" s="138"/>
    </row>
    <row r="541" spans="7:34" x14ac:dyDescent="0.3"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  <c r="AA541" s="138"/>
      <c r="AB541" s="138"/>
      <c r="AC541" s="138"/>
      <c r="AD541" s="138"/>
      <c r="AE541" s="138"/>
      <c r="AF541" s="138"/>
      <c r="AG541" s="138"/>
      <c r="AH541" s="138"/>
    </row>
    <row r="542" spans="7:34" x14ac:dyDescent="0.3"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  <c r="AA542" s="138"/>
      <c r="AB542" s="138"/>
      <c r="AC542" s="138"/>
      <c r="AD542" s="138"/>
      <c r="AE542" s="138"/>
      <c r="AF542" s="138"/>
      <c r="AG542" s="138"/>
      <c r="AH542" s="138"/>
    </row>
    <row r="543" spans="7:34" x14ac:dyDescent="0.3"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  <c r="AB543" s="138"/>
      <c r="AC543" s="138"/>
      <c r="AD543" s="138"/>
      <c r="AE543" s="138"/>
      <c r="AF543" s="138"/>
      <c r="AG543" s="138"/>
      <c r="AH543" s="138"/>
    </row>
    <row r="544" spans="7:34" x14ac:dyDescent="0.3"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  <c r="AB544" s="138"/>
      <c r="AC544" s="138"/>
      <c r="AD544" s="138"/>
      <c r="AE544" s="138"/>
      <c r="AF544" s="138"/>
      <c r="AG544" s="138"/>
      <c r="AH544" s="138"/>
    </row>
    <row r="545" spans="7:34" x14ac:dyDescent="0.3"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  <c r="AB545" s="138"/>
      <c r="AC545" s="138"/>
      <c r="AD545" s="138"/>
      <c r="AE545" s="138"/>
      <c r="AF545" s="138"/>
      <c r="AG545" s="138"/>
      <c r="AH545" s="138"/>
    </row>
    <row r="546" spans="7:34" x14ac:dyDescent="0.3"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  <c r="AA546" s="138"/>
      <c r="AB546" s="138"/>
      <c r="AC546" s="138"/>
      <c r="AD546" s="138"/>
      <c r="AE546" s="138"/>
      <c r="AF546" s="138"/>
      <c r="AG546" s="138"/>
      <c r="AH546" s="138"/>
    </row>
    <row r="547" spans="7:34" x14ac:dyDescent="0.3"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  <c r="AE547" s="138"/>
      <c r="AF547" s="138"/>
      <c r="AG547" s="138"/>
      <c r="AH547" s="138"/>
    </row>
    <row r="548" spans="7:34" x14ac:dyDescent="0.3"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  <c r="AA548" s="138"/>
      <c r="AB548" s="138"/>
      <c r="AC548" s="138"/>
      <c r="AD548" s="138"/>
      <c r="AE548" s="138"/>
      <c r="AF548" s="138"/>
      <c r="AG548" s="138"/>
      <c r="AH548" s="138"/>
    </row>
    <row r="549" spans="7:34" x14ac:dyDescent="0.3"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  <c r="AA549" s="138"/>
      <c r="AB549" s="138"/>
      <c r="AC549" s="138"/>
      <c r="AD549" s="138"/>
      <c r="AE549" s="138"/>
      <c r="AF549" s="138"/>
      <c r="AG549" s="138"/>
      <c r="AH549" s="138"/>
    </row>
    <row r="550" spans="7:34" x14ac:dyDescent="0.3"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  <c r="AA550" s="138"/>
      <c r="AB550" s="138"/>
      <c r="AC550" s="138"/>
      <c r="AD550" s="138"/>
      <c r="AE550" s="138"/>
      <c r="AF550" s="138"/>
      <c r="AG550" s="138"/>
      <c r="AH550" s="138"/>
    </row>
    <row r="551" spans="7:34" x14ac:dyDescent="0.3"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  <c r="AA551" s="138"/>
      <c r="AB551" s="138"/>
      <c r="AC551" s="138"/>
      <c r="AD551" s="138"/>
      <c r="AE551" s="138"/>
      <c r="AF551" s="138"/>
      <c r="AG551" s="138"/>
      <c r="AH551" s="138"/>
    </row>
    <row r="552" spans="7:34" x14ac:dyDescent="0.3"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  <c r="AA552" s="138"/>
      <c r="AB552" s="138"/>
      <c r="AC552" s="138"/>
      <c r="AD552" s="138"/>
      <c r="AE552" s="138"/>
      <c r="AF552" s="138"/>
      <c r="AG552" s="138"/>
      <c r="AH552" s="138"/>
    </row>
    <row r="553" spans="7:34" x14ac:dyDescent="0.3"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  <c r="AA553" s="138"/>
      <c r="AB553" s="138"/>
      <c r="AC553" s="138"/>
      <c r="AD553" s="138"/>
      <c r="AE553" s="138"/>
      <c r="AF553" s="138"/>
      <c r="AG553" s="138"/>
      <c r="AH553" s="138"/>
    </row>
    <row r="554" spans="7:34" x14ac:dyDescent="0.3"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  <c r="AA554" s="138"/>
      <c r="AB554" s="138"/>
      <c r="AC554" s="138"/>
      <c r="AD554" s="138"/>
      <c r="AE554" s="138"/>
      <c r="AF554" s="138"/>
      <c r="AG554" s="138"/>
      <c r="AH554" s="138"/>
    </row>
    <row r="555" spans="7:34" x14ac:dyDescent="0.3"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  <c r="AA555" s="138"/>
      <c r="AB555" s="138"/>
      <c r="AC555" s="138"/>
      <c r="AD555" s="138"/>
      <c r="AE555" s="138"/>
      <c r="AF555" s="138"/>
      <c r="AG555" s="138"/>
      <c r="AH555" s="138"/>
    </row>
    <row r="556" spans="7:34" x14ac:dyDescent="0.3"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  <c r="AA556" s="138"/>
      <c r="AB556" s="138"/>
      <c r="AC556" s="138"/>
      <c r="AD556" s="138"/>
      <c r="AE556" s="138"/>
      <c r="AF556" s="138"/>
      <c r="AG556" s="138"/>
      <c r="AH556" s="138"/>
    </row>
    <row r="557" spans="7:34" x14ac:dyDescent="0.3"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  <c r="AA557" s="138"/>
      <c r="AB557" s="138"/>
      <c r="AC557" s="138"/>
      <c r="AD557" s="138"/>
      <c r="AE557" s="138"/>
      <c r="AF557" s="138"/>
      <c r="AG557" s="138"/>
      <c r="AH557" s="138"/>
    </row>
    <row r="558" spans="7:34" x14ac:dyDescent="0.3"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  <c r="AA558" s="138"/>
      <c r="AB558" s="138"/>
      <c r="AC558" s="138"/>
      <c r="AD558" s="138"/>
      <c r="AE558" s="138"/>
      <c r="AF558" s="138"/>
      <c r="AG558" s="138"/>
      <c r="AH558" s="138"/>
    </row>
    <row r="559" spans="7:34" x14ac:dyDescent="0.3"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  <c r="AA559" s="138"/>
      <c r="AB559" s="138"/>
      <c r="AC559" s="138"/>
      <c r="AD559" s="138"/>
      <c r="AE559" s="138"/>
      <c r="AF559" s="138"/>
      <c r="AG559" s="138"/>
      <c r="AH559" s="138"/>
    </row>
    <row r="560" spans="7:34" x14ac:dyDescent="0.3"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  <c r="AA560" s="138"/>
      <c r="AB560" s="138"/>
      <c r="AC560" s="138"/>
      <c r="AD560" s="138"/>
      <c r="AE560" s="138"/>
      <c r="AF560" s="138"/>
      <c r="AG560" s="138"/>
      <c r="AH560" s="138"/>
    </row>
    <row r="561" spans="7:34" x14ac:dyDescent="0.3"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  <c r="AA561" s="138"/>
      <c r="AB561" s="138"/>
      <c r="AC561" s="138"/>
      <c r="AD561" s="138"/>
      <c r="AE561" s="138"/>
      <c r="AF561" s="138"/>
      <c r="AG561" s="138"/>
      <c r="AH561" s="138"/>
    </row>
    <row r="562" spans="7:34" x14ac:dyDescent="0.3"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  <c r="AA562" s="138"/>
      <c r="AB562" s="138"/>
      <c r="AC562" s="138"/>
      <c r="AD562" s="138"/>
      <c r="AE562" s="138"/>
      <c r="AF562" s="138"/>
      <c r="AG562" s="138"/>
      <c r="AH562" s="138"/>
    </row>
    <row r="563" spans="7:34" x14ac:dyDescent="0.3"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  <c r="AA563" s="138"/>
      <c r="AB563" s="138"/>
      <c r="AC563" s="138"/>
      <c r="AD563" s="138"/>
      <c r="AE563" s="138"/>
      <c r="AF563" s="138"/>
      <c r="AG563" s="138"/>
      <c r="AH563" s="138"/>
    </row>
    <row r="564" spans="7:34" x14ac:dyDescent="0.3"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  <c r="AA564" s="138"/>
      <c r="AB564" s="138"/>
      <c r="AC564" s="138"/>
      <c r="AD564" s="138"/>
      <c r="AE564" s="138"/>
      <c r="AF564" s="138"/>
      <c r="AG564" s="138"/>
      <c r="AH564" s="138"/>
    </row>
    <row r="565" spans="7:34" x14ac:dyDescent="0.3"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  <c r="AA565" s="138"/>
      <c r="AB565" s="138"/>
      <c r="AC565" s="138"/>
      <c r="AD565" s="138"/>
      <c r="AE565" s="138"/>
      <c r="AF565" s="138"/>
      <c r="AG565" s="138"/>
      <c r="AH565" s="138"/>
    </row>
    <row r="566" spans="7:34" x14ac:dyDescent="0.3"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  <c r="AA566" s="138"/>
      <c r="AB566" s="138"/>
      <c r="AC566" s="138"/>
      <c r="AD566" s="138"/>
      <c r="AE566" s="138"/>
      <c r="AF566" s="138"/>
      <c r="AG566" s="138"/>
      <c r="AH566" s="138"/>
    </row>
    <row r="567" spans="7:34" x14ac:dyDescent="0.3"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  <c r="AA567" s="138"/>
      <c r="AB567" s="138"/>
      <c r="AC567" s="138"/>
      <c r="AD567" s="138"/>
      <c r="AE567" s="138"/>
      <c r="AF567" s="138"/>
      <c r="AG567" s="138"/>
      <c r="AH567" s="138"/>
    </row>
    <row r="568" spans="7:34" x14ac:dyDescent="0.3"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  <c r="AA568" s="138"/>
      <c r="AB568" s="138"/>
      <c r="AC568" s="138"/>
      <c r="AD568" s="138"/>
      <c r="AE568" s="138"/>
      <c r="AF568" s="138"/>
      <c r="AG568" s="138"/>
      <c r="AH568" s="138"/>
    </row>
    <row r="569" spans="7:34" x14ac:dyDescent="0.3"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  <c r="AA569" s="138"/>
      <c r="AB569" s="138"/>
      <c r="AC569" s="138"/>
      <c r="AD569" s="138"/>
      <c r="AE569" s="138"/>
      <c r="AF569" s="138"/>
      <c r="AG569" s="138"/>
      <c r="AH569" s="138"/>
    </row>
    <row r="570" spans="7:34" x14ac:dyDescent="0.3"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  <c r="AA570" s="138"/>
      <c r="AB570" s="138"/>
      <c r="AC570" s="138"/>
      <c r="AD570" s="138"/>
      <c r="AE570" s="138"/>
      <c r="AF570" s="138"/>
      <c r="AG570" s="138"/>
      <c r="AH570" s="138"/>
    </row>
    <row r="571" spans="7:34" x14ac:dyDescent="0.3"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  <c r="AA571" s="138"/>
      <c r="AB571" s="138"/>
      <c r="AC571" s="138"/>
      <c r="AD571" s="138"/>
      <c r="AE571" s="138"/>
      <c r="AF571" s="138"/>
      <c r="AG571" s="138"/>
      <c r="AH571" s="138"/>
    </row>
    <row r="572" spans="7:34" x14ac:dyDescent="0.3"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  <c r="AA572" s="138"/>
      <c r="AB572" s="138"/>
      <c r="AC572" s="138"/>
      <c r="AD572" s="138"/>
      <c r="AE572" s="138"/>
      <c r="AF572" s="138"/>
      <c r="AG572" s="138"/>
      <c r="AH572" s="138"/>
    </row>
    <row r="573" spans="7:34" x14ac:dyDescent="0.3"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  <c r="AA573" s="138"/>
      <c r="AB573" s="138"/>
      <c r="AC573" s="138"/>
      <c r="AD573" s="138"/>
      <c r="AE573" s="138"/>
      <c r="AF573" s="138"/>
      <c r="AG573" s="138"/>
      <c r="AH573" s="138"/>
    </row>
    <row r="574" spans="7:34" x14ac:dyDescent="0.3"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  <c r="AA574" s="138"/>
      <c r="AB574" s="138"/>
      <c r="AC574" s="138"/>
      <c r="AD574" s="138"/>
      <c r="AE574" s="138"/>
      <c r="AF574" s="138"/>
      <c r="AG574" s="138"/>
      <c r="AH574" s="138"/>
    </row>
    <row r="575" spans="7:34" x14ac:dyDescent="0.3"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  <c r="AA575" s="138"/>
      <c r="AB575" s="138"/>
      <c r="AC575" s="138"/>
      <c r="AD575" s="138"/>
      <c r="AE575" s="138"/>
      <c r="AF575" s="138"/>
      <c r="AG575" s="138"/>
      <c r="AH575" s="138"/>
    </row>
    <row r="576" spans="7:34" x14ac:dyDescent="0.3"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  <c r="AA576" s="138"/>
      <c r="AB576" s="138"/>
      <c r="AC576" s="138"/>
      <c r="AD576" s="138"/>
      <c r="AE576" s="138"/>
      <c r="AF576" s="138"/>
      <c r="AG576" s="138"/>
      <c r="AH576" s="138"/>
    </row>
    <row r="577" spans="7:34" x14ac:dyDescent="0.3"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  <c r="AA577" s="138"/>
      <c r="AB577" s="138"/>
      <c r="AC577" s="138"/>
      <c r="AD577" s="138"/>
      <c r="AE577" s="138"/>
      <c r="AF577" s="138"/>
      <c r="AG577" s="138"/>
      <c r="AH577" s="138"/>
    </row>
    <row r="578" spans="7:34" x14ac:dyDescent="0.3"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  <c r="AA578" s="138"/>
      <c r="AB578" s="138"/>
      <c r="AC578" s="138"/>
      <c r="AD578" s="138"/>
      <c r="AE578" s="138"/>
      <c r="AF578" s="138"/>
      <c r="AG578" s="138"/>
      <c r="AH578" s="138"/>
    </row>
    <row r="579" spans="7:34" x14ac:dyDescent="0.3"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  <c r="AA579" s="138"/>
      <c r="AB579" s="138"/>
      <c r="AC579" s="138"/>
      <c r="AD579" s="138"/>
      <c r="AE579" s="138"/>
      <c r="AF579" s="138"/>
      <c r="AG579" s="138"/>
      <c r="AH579" s="138"/>
    </row>
    <row r="580" spans="7:34" x14ac:dyDescent="0.3"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  <c r="AA580" s="138"/>
      <c r="AB580" s="138"/>
      <c r="AC580" s="138"/>
      <c r="AD580" s="138"/>
      <c r="AE580" s="138"/>
      <c r="AF580" s="138"/>
      <c r="AG580" s="138"/>
      <c r="AH580" s="138"/>
    </row>
    <row r="581" spans="7:34" x14ac:dyDescent="0.3"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  <c r="AA581" s="138"/>
      <c r="AB581" s="138"/>
      <c r="AC581" s="138"/>
      <c r="AD581" s="138"/>
      <c r="AE581" s="138"/>
      <c r="AF581" s="138"/>
      <c r="AG581" s="138"/>
      <c r="AH581" s="138"/>
    </row>
    <row r="582" spans="7:34" x14ac:dyDescent="0.3"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  <c r="AA582" s="138"/>
      <c r="AB582" s="138"/>
      <c r="AC582" s="138"/>
      <c r="AD582" s="138"/>
      <c r="AE582" s="138"/>
      <c r="AF582" s="138"/>
      <c r="AG582" s="138"/>
      <c r="AH582" s="138"/>
    </row>
    <row r="583" spans="7:34" x14ac:dyDescent="0.3"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  <c r="AA583" s="138"/>
      <c r="AB583" s="138"/>
      <c r="AC583" s="138"/>
      <c r="AD583" s="138"/>
      <c r="AE583" s="138"/>
      <c r="AF583" s="138"/>
      <c r="AG583" s="138"/>
      <c r="AH583" s="138"/>
    </row>
    <row r="584" spans="7:34" x14ac:dyDescent="0.3"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  <c r="AA584" s="138"/>
      <c r="AB584" s="138"/>
      <c r="AC584" s="138"/>
      <c r="AD584" s="138"/>
      <c r="AE584" s="138"/>
      <c r="AF584" s="138"/>
      <c r="AG584" s="138"/>
      <c r="AH584" s="138"/>
    </row>
    <row r="585" spans="7:34" x14ac:dyDescent="0.3"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  <c r="AA585" s="138"/>
      <c r="AB585" s="138"/>
      <c r="AC585" s="138"/>
      <c r="AD585" s="138"/>
      <c r="AE585" s="138"/>
      <c r="AF585" s="138"/>
      <c r="AG585" s="138"/>
      <c r="AH585" s="138"/>
    </row>
    <row r="586" spans="7:34" x14ac:dyDescent="0.3"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  <c r="AA586" s="138"/>
      <c r="AB586" s="138"/>
      <c r="AC586" s="138"/>
      <c r="AD586" s="138"/>
      <c r="AE586" s="138"/>
      <c r="AF586" s="138"/>
      <c r="AG586" s="138"/>
      <c r="AH586" s="138"/>
    </row>
    <row r="587" spans="7:34" x14ac:dyDescent="0.3"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  <c r="AA587" s="138"/>
      <c r="AB587" s="138"/>
      <c r="AC587" s="138"/>
      <c r="AD587" s="138"/>
      <c r="AE587" s="138"/>
      <c r="AF587" s="138"/>
      <c r="AG587" s="138"/>
      <c r="AH587" s="138"/>
    </row>
    <row r="588" spans="7:34" x14ac:dyDescent="0.3"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  <c r="AA588" s="138"/>
      <c r="AB588" s="138"/>
      <c r="AC588" s="138"/>
      <c r="AD588" s="138"/>
      <c r="AE588" s="138"/>
      <c r="AF588" s="138"/>
      <c r="AG588" s="138"/>
      <c r="AH588" s="138"/>
    </row>
    <row r="589" spans="7:34" x14ac:dyDescent="0.3"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  <c r="AA589" s="138"/>
      <c r="AB589" s="138"/>
      <c r="AC589" s="138"/>
      <c r="AD589" s="138"/>
      <c r="AE589" s="138"/>
      <c r="AF589" s="138"/>
      <c r="AG589" s="138"/>
      <c r="AH589" s="138"/>
    </row>
    <row r="590" spans="7:34" x14ac:dyDescent="0.3"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  <c r="AA590" s="138"/>
      <c r="AB590" s="138"/>
      <c r="AC590" s="138"/>
      <c r="AD590" s="138"/>
      <c r="AE590" s="138"/>
      <c r="AF590" s="138"/>
      <c r="AG590" s="138"/>
      <c r="AH590" s="138"/>
    </row>
    <row r="591" spans="7:34" x14ac:dyDescent="0.3"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  <c r="AA591" s="138"/>
      <c r="AB591" s="138"/>
      <c r="AC591" s="138"/>
      <c r="AD591" s="138"/>
      <c r="AE591" s="138"/>
      <c r="AF591" s="138"/>
      <c r="AG591" s="138"/>
      <c r="AH591" s="138"/>
    </row>
    <row r="592" spans="7:34" x14ac:dyDescent="0.3"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  <c r="AA592" s="138"/>
      <c r="AB592" s="138"/>
      <c r="AC592" s="138"/>
      <c r="AD592" s="138"/>
      <c r="AE592" s="138"/>
      <c r="AF592" s="138"/>
      <c r="AG592" s="138"/>
      <c r="AH592" s="138"/>
    </row>
    <row r="593" spans="7:34" x14ac:dyDescent="0.3"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  <c r="AE593" s="138"/>
      <c r="AF593" s="138"/>
      <c r="AG593" s="138"/>
      <c r="AH593" s="138"/>
    </row>
    <row r="594" spans="7:34" x14ac:dyDescent="0.3"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  <c r="AA594" s="138"/>
      <c r="AB594" s="138"/>
      <c r="AC594" s="138"/>
      <c r="AD594" s="138"/>
      <c r="AE594" s="138"/>
      <c r="AF594" s="138"/>
      <c r="AG594" s="138"/>
      <c r="AH594" s="138"/>
    </row>
    <row r="595" spans="7:34" x14ac:dyDescent="0.3"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  <c r="AA595" s="138"/>
      <c r="AB595" s="138"/>
      <c r="AC595" s="138"/>
      <c r="AD595" s="138"/>
      <c r="AE595" s="138"/>
      <c r="AF595" s="138"/>
      <c r="AG595" s="138"/>
      <c r="AH595" s="138"/>
    </row>
    <row r="596" spans="7:34" x14ac:dyDescent="0.3"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  <c r="AA596" s="138"/>
      <c r="AB596" s="138"/>
      <c r="AC596" s="138"/>
      <c r="AD596" s="138"/>
      <c r="AE596" s="138"/>
      <c r="AF596" s="138"/>
      <c r="AG596" s="138"/>
      <c r="AH596" s="138"/>
    </row>
    <row r="597" spans="7:34" x14ac:dyDescent="0.3"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  <c r="AA597" s="138"/>
      <c r="AB597" s="138"/>
      <c r="AC597" s="138"/>
      <c r="AD597" s="138"/>
      <c r="AE597" s="138"/>
      <c r="AF597" s="138"/>
      <c r="AG597" s="138"/>
      <c r="AH597" s="138"/>
    </row>
    <row r="598" spans="7:34" x14ac:dyDescent="0.3"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  <c r="AA598" s="138"/>
      <c r="AB598" s="138"/>
      <c r="AC598" s="138"/>
      <c r="AD598" s="138"/>
      <c r="AE598" s="138"/>
      <c r="AF598" s="138"/>
      <c r="AG598" s="138"/>
      <c r="AH598" s="138"/>
    </row>
    <row r="599" spans="7:34" x14ac:dyDescent="0.3"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  <c r="AA599" s="138"/>
      <c r="AB599" s="138"/>
      <c r="AC599" s="138"/>
      <c r="AD599" s="138"/>
      <c r="AE599" s="138"/>
      <c r="AF599" s="138"/>
      <c r="AG599" s="138"/>
      <c r="AH599" s="138"/>
    </row>
    <row r="600" spans="7:34" x14ac:dyDescent="0.3"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  <c r="AA600" s="138"/>
      <c r="AB600" s="138"/>
      <c r="AC600" s="138"/>
      <c r="AD600" s="138"/>
      <c r="AE600" s="138"/>
      <c r="AF600" s="138"/>
      <c r="AG600" s="138"/>
      <c r="AH600" s="138"/>
    </row>
    <row r="601" spans="7:34" x14ac:dyDescent="0.3"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  <c r="AA601" s="138"/>
      <c r="AB601" s="138"/>
      <c r="AC601" s="138"/>
      <c r="AD601" s="138"/>
      <c r="AE601" s="138"/>
      <c r="AF601" s="138"/>
      <c r="AG601" s="138"/>
      <c r="AH601" s="138"/>
    </row>
    <row r="602" spans="7:34" x14ac:dyDescent="0.3"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  <c r="AA602" s="138"/>
      <c r="AB602" s="138"/>
      <c r="AC602" s="138"/>
      <c r="AD602" s="138"/>
      <c r="AE602" s="138"/>
      <c r="AF602" s="138"/>
      <c r="AG602" s="138"/>
      <c r="AH602" s="138"/>
    </row>
    <row r="603" spans="7:34" x14ac:dyDescent="0.3"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  <c r="AA603" s="138"/>
      <c r="AB603" s="138"/>
      <c r="AC603" s="138"/>
      <c r="AD603" s="138"/>
      <c r="AE603" s="138"/>
      <c r="AF603" s="138"/>
      <c r="AG603" s="138"/>
      <c r="AH603" s="138"/>
    </row>
    <row r="604" spans="7:34" x14ac:dyDescent="0.3"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  <c r="AA604" s="138"/>
      <c r="AB604" s="138"/>
      <c r="AC604" s="138"/>
      <c r="AD604" s="138"/>
      <c r="AE604" s="138"/>
      <c r="AF604" s="138"/>
      <c r="AG604" s="138"/>
      <c r="AH604" s="138"/>
    </row>
    <row r="605" spans="7:34" x14ac:dyDescent="0.3"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  <c r="AA605" s="138"/>
      <c r="AB605" s="138"/>
      <c r="AC605" s="138"/>
      <c r="AD605" s="138"/>
      <c r="AE605" s="138"/>
      <c r="AF605" s="138"/>
      <c r="AG605" s="138"/>
      <c r="AH605" s="138"/>
    </row>
    <row r="606" spans="7:34" x14ac:dyDescent="0.3"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  <c r="AA606" s="138"/>
      <c r="AB606" s="138"/>
      <c r="AC606" s="138"/>
      <c r="AD606" s="138"/>
      <c r="AE606" s="138"/>
      <c r="AF606" s="138"/>
      <c r="AG606" s="138"/>
      <c r="AH606" s="138"/>
    </row>
    <row r="607" spans="7:34" x14ac:dyDescent="0.3"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  <c r="AA607" s="138"/>
      <c r="AB607" s="138"/>
      <c r="AC607" s="138"/>
      <c r="AD607" s="138"/>
      <c r="AE607" s="138"/>
      <c r="AF607" s="138"/>
      <c r="AG607" s="138"/>
      <c r="AH607" s="138"/>
    </row>
    <row r="608" spans="7:34" x14ac:dyDescent="0.3"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  <c r="AA608" s="138"/>
      <c r="AB608" s="138"/>
      <c r="AC608" s="138"/>
      <c r="AD608" s="138"/>
      <c r="AE608" s="138"/>
      <c r="AF608" s="138"/>
      <c r="AG608" s="138"/>
      <c r="AH608" s="138"/>
    </row>
    <row r="609" spans="7:34" x14ac:dyDescent="0.3"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  <c r="AA609" s="138"/>
      <c r="AB609" s="138"/>
      <c r="AC609" s="138"/>
      <c r="AD609" s="138"/>
      <c r="AE609" s="138"/>
      <c r="AF609" s="138"/>
      <c r="AG609" s="138"/>
      <c r="AH609" s="138"/>
    </row>
    <row r="610" spans="7:34" x14ac:dyDescent="0.3"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  <c r="AA610" s="138"/>
      <c r="AB610" s="138"/>
      <c r="AC610" s="138"/>
      <c r="AD610" s="138"/>
      <c r="AE610" s="138"/>
      <c r="AF610" s="138"/>
      <c r="AG610" s="138"/>
      <c r="AH610" s="138"/>
    </row>
    <row r="611" spans="7:34" x14ac:dyDescent="0.3"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  <c r="AA611" s="138"/>
      <c r="AB611" s="138"/>
      <c r="AC611" s="138"/>
      <c r="AD611" s="138"/>
      <c r="AE611" s="138"/>
      <c r="AF611" s="138"/>
      <c r="AG611" s="138"/>
      <c r="AH611" s="138"/>
    </row>
    <row r="612" spans="7:34" x14ac:dyDescent="0.3"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  <c r="AA612" s="138"/>
      <c r="AB612" s="138"/>
      <c r="AC612" s="138"/>
      <c r="AD612" s="138"/>
      <c r="AE612" s="138"/>
      <c r="AF612" s="138"/>
      <c r="AG612" s="138"/>
      <c r="AH612" s="138"/>
    </row>
    <row r="613" spans="7:34" x14ac:dyDescent="0.3"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  <c r="AA613" s="138"/>
      <c r="AB613" s="138"/>
      <c r="AC613" s="138"/>
      <c r="AD613" s="138"/>
      <c r="AE613" s="138"/>
      <c r="AF613" s="138"/>
      <c r="AG613" s="138"/>
      <c r="AH613" s="138"/>
    </row>
    <row r="614" spans="7:34" x14ac:dyDescent="0.3"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  <c r="AA614" s="138"/>
      <c r="AB614" s="138"/>
      <c r="AC614" s="138"/>
      <c r="AD614" s="138"/>
      <c r="AE614" s="138"/>
      <c r="AF614" s="138"/>
      <c r="AG614" s="138"/>
      <c r="AH614" s="138"/>
    </row>
    <row r="615" spans="7:34" x14ac:dyDescent="0.3"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  <c r="AA615" s="138"/>
      <c r="AB615" s="138"/>
      <c r="AC615" s="138"/>
      <c r="AD615" s="138"/>
      <c r="AE615" s="138"/>
      <c r="AF615" s="138"/>
      <c r="AG615" s="138"/>
      <c r="AH615" s="138"/>
    </row>
    <row r="616" spans="7:34" x14ac:dyDescent="0.3"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  <c r="AA616" s="138"/>
      <c r="AB616" s="138"/>
      <c r="AC616" s="138"/>
      <c r="AD616" s="138"/>
      <c r="AE616" s="138"/>
      <c r="AF616" s="138"/>
      <c r="AG616" s="138"/>
      <c r="AH616" s="138"/>
    </row>
    <row r="617" spans="7:34" x14ac:dyDescent="0.3"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  <c r="AA617" s="138"/>
      <c r="AB617" s="138"/>
      <c r="AC617" s="138"/>
      <c r="AD617" s="138"/>
      <c r="AE617" s="138"/>
      <c r="AF617" s="138"/>
      <c r="AG617" s="138"/>
      <c r="AH617" s="138"/>
    </row>
    <row r="618" spans="7:34" x14ac:dyDescent="0.3"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  <c r="AA618" s="138"/>
      <c r="AB618" s="138"/>
      <c r="AC618" s="138"/>
      <c r="AD618" s="138"/>
      <c r="AE618" s="138"/>
      <c r="AF618" s="138"/>
      <c r="AG618" s="138"/>
      <c r="AH618" s="138"/>
    </row>
    <row r="619" spans="7:34" x14ac:dyDescent="0.3"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  <c r="AA619" s="138"/>
      <c r="AB619" s="138"/>
      <c r="AC619" s="138"/>
      <c r="AD619" s="138"/>
      <c r="AE619" s="138"/>
      <c r="AF619" s="138"/>
      <c r="AG619" s="138"/>
      <c r="AH619" s="138"/>
    </row>
    <row r="620" spans="7:34" x14ac:dyDescent="0.3"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  <c r="AA620" s="138"/>
      <c r="AB620" s="138"/>
      <c r="AC620" s="138"/>
      <c r="AD620" s="138"/>
      <c r="AE620" s="138"/>
      <c r="AF620" s="138"/>
      <c r="AG620" s="138"/>
      <c r="AH620" s="138"/>
    </row>
    <row r="621" spans="7:34" x14ac:dyDescent="0.3"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  <c r="AA621" s="138"/>
      <c r="AB621" s="138"/>
      <c r="AC621" s="138"/>
      <c r="AD621" s="138"/>
      <c r="AE621" s="138"/>
      <c r="AF621" s="138"/>
      <c r="AG621" s="138"/>
      <c r="AH621" s="138"/>
    </row>
    <row r="622" spans="7:34" x14ac:dyDescent="0.3"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  <c r="AA622" s="138"/>
      <c r="AB622" s="138"/>
      <c r="AC622" s="138"/>
      <c r="AD622" s="138"/>
      <c r="AE622" s="138"/>
      <c r="AF622" s="138"/>
      <c r="AG622" s="138"/>
      <c r="AH622" s="138"/>
    </row>
    <row r="623" spans="7:34" x14ac:dyDescent="0.3"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  <c r="AA623" s="138"/>
      <c r="AB623" s="138"/>
      <c r="AC623" s="138"/>
      <c r="AD623" s="138"/>
      <c r="AE623" s="138"/>
      <c r="AF623" s="138"/>
      <c r="AG623" s="138"/>
      <c r="AH623" s="138"/>
    </row>
    <row r="624" spans="7:34" x14ac:dyDescent="0.3"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  <c r="AA624" s="138"/>
      <c r="AB624" s="138"/>
      <c r="AC624" s="138"/>
      <c r="AD624" s="138"/>
      <c r="AE624" s="138"/>
      <c r="AF624" s="138"/>
      <c r="AG624" s="138"/>
      <c r="AH624" s="138"/>
    </row>
    <row r="625" spans="7:34" x14ac:dyDescent="0.3"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  <c r="AA625" s="138"/>
      <c r="AB625" s="138"/>
      <c r="AC625" s="138"/>
      <c r="AD625" s="138"/>
      <c r="AE625" s="138"/>
      <c r="AF625" s="138"/>
      <c r="AG625" s="138"/>
      <c r="AH625" s="138"/>
    </row>
    <row r="626" spans="7:34" x14ac:dyDescent="0.3"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  <c r="AA626" s="138"/>
      <c r="AB626" s="138"/>
      <c r="AC626" s="138"/>
      <c r="AD626" s="138"/>
      <c r="AE626" s="138"/>
      <c r="AF626" s="138"/>
      <c r="AG626" s="138"/>
      <c r="AH626" s="138"/>
    </row>
    <row r="627" spans="7:34" x14ac:dyDescent="0.3"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  <c r="AA627" s="138"/>
      <c r="AB627" s="138"/>
      <c r="AC627" s="138"/>
      <c r="AD627" s="138"/>
      <c r="AE627" s="138"/>
      <c r="AF627" s="138"/>
      <c r="AG627" s="138"/>
      <c r="AH627" s="138"/>
    </row>
    <row r="628" spans="7:34" x14ac:dyDescent="0.3"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  <c r="AA628" s="138"/>
      <c r="AB628" s="138"/>
      <c r="AC628" s="138"/>
      <c r="AD628" s="138"/>
      <c r="AE628" s="138"/>
      <c r="AF628" s="138"/>
      <c r="AG628" s="138"/>
      <c r="AH628" s="138"/>
    </row>
    <row r="629" spans="7:34" x14ac:dyDescent="0.3"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  <c r="AA629" s="138"/>
      <c r="AB629" s="138"/>
      <c r="AC629" s="138"/>
      <c r="AD629" s="138"/>
      <c r="AE629" s="138"/>
      <c r="AF629" s="138"/>
      <c r="AG629" s="138"/>
      <c r="AH629" s="138"/>
    </row>
    <row r="630" spans="7:34" x14ac:dyDescent="0.3"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  <c r="AA630" s="138"/>
      <c r="AB630" s="138"/>
      <c r="AC630" s="138"/>
      <c r="AD630" s="138"/>
      <c r="AE630" s="138"/>
      <c r="AF630" s="138"/>
      <c r="AG630" s="138"/>
      <c r="AH630" s="138"/>
    </row>
    <row r="631" spans="7:34" x14ac:dyDescent="0.3"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  <c r="AA631" s="138"/>
      <c r="AB631" s="138"/>
      <c r="AC631" s="138"/>
      <c r="AD631" s="138"/>
      <c r="AE631" s="138"/>
      <c r="AF631" s="138"/>
      <c r="AG631" s="138"/>
      <c r="AH631" s="138"/>
    </row>
    <row r="632" spans="7:34" x14ac:dyDescent="0.3"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  <c r="AA632" s="138"/>
      <c r="AB632" s="138"/>
      <c r="AC632" s="138"/>
      <c r="AD632" s="138"/>
      <c r="AE632" s="138"/>
      <c r="AF632" s="138"/>
      <c r="AG632" s="138"/>
      <c r="AH632" s="138"/>
    </row>
    <row r="633" spans="7:34" x14ac:dyDescent="0.3"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  <c r="AA633" s="138"/>
      <c r="AB633" s="138"/>
      <c r="AC633" s="138"/>
      <c r="AD633" s="138"/>
      <c r="AE633" s="138"/>
      <c r="AF633" s="138"/>
      <c r="AG633" s="138"/>
      <c r="AH633" s="138"/>
    </row>
    <row r="634" spans="7:34" x14ac:dyDescent="0.3"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  <c r="AA634" s="138"/>
      <c r="AB634" s="138"/>
      <c r="AC634" s="138"/>
      <c r="AD634" s="138"/>
      <c r="AE634" s="138"/>
      <c r="AF634" s="138"/>
      <c r="AG634" s="138"/>
      <c r="AH634" s="138"/>
    </row>
    <row r="635" spans="7:34" x14ac:dyDescent="0.3"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  <c r="AA635" s="138"/>
      <c r="AB635" s="138"/>
      <c r="AC635" s="138"/>
      <c r="AD635" s="138"/>
      <c r="AE635" s="138"/>
      <c r="AF635" s="138"/>
      <c r="AG635" s="138"/>
      <c r="AH635" s="138"/>
    </row>
    <row r="636" spans="7:34" x14ac:dyDescent="0.3"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  <c r="AA636" s="138"/>
      <c r="AB636" s="138"/>
      <c r="AC636" s="138"/>
      <c r="AD636" s="138"/>
      <c r="AE636" s="138"/>
      <c r="AF636" s="138"/>
      <c r="AG636" s="138"/>
      <c r="AH636" s="138"/>
    </row>
    <row r="637" spans="7:34" x14ac:dyDescent="0.3"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  <c r="AA637" s="138"/>
      <c r="AB637" s="138"/>
      <c r="AC637" s="138"/>
      <c r="AD637" s="138"/>
      <c r="AE637" s="138"/>
      <c r="AF637" s="138"/>
      <c r="AG637" s="138"/>
      <c r="AH637" s="138"/>
    </row>
    <row r="638" spans="7:34" x14ac:dyDescent="0.3"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  <c r="AA638" s="138"/>
      <c r="AB638" s="138"/>
      <c r="AC638" s="138"/>
      <c r="AD638" s="138"/>
      <c r="AE638" s="138"/>
      <c r="AF638" s="138"/>
      <c r="AG638" s="138"/>
      <c r="AH638" s="138"/>
    </row>
    <row r="639" spans="7:34" x14ac:dyDescent="0.3"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  <c r="AA639" s="138"/>
      <c r="AB639" s="138"/>
      <c r="AC639" s="138"/>
      <c r="AD639" s="138"/>
      <c r="AE639" s="138"/>
      <c r="AF639" s="138"/>
      <c r="AG639" s="138"/>
      <c r="AH639" s="138"/>
    </row>
    <row r="640" spans="7:34" x14ac:dyDescent="0.3"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  <c r="AA640" s="138"/>
      <c r="AB640" s="138"/>
      <c r="AC640" s="138"/>
      <c r="AD640" s="138"/>
      <c r="AE640" s="138"/>
      <c r="AF640" s="138"/>
      <c r="AG640" s="138"/>
      <c r="AH640" s="138"/>
    </row>
    <row r="641" spans="7:34" x14ac:dyDescent="0.3"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  <c r="AA641" s="138"/>
      <c r="AB641" s="138"/>
      <c r="AC641" s="138"/>
      <c r="AD641" s="138"/>
      <c r="AE641" s="138"/>
      <c r="AF641" s="138"/>
      <c r="AG641" s="138"/>
      <c r="AH641" s="138"/>
    </row>
    <row r="642" spans="7:34" x14ac:dyDescent="0.3"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  <c r="AA642" s="138"/>
      <c r="AB642" s="138"/>
      <c r="AC642" s="138"/>
      <c r="AD642" s="138"/>
      <c r="AE642" s="138"/>
      <c r="AF642" s="138"/>
      <c r="AG642" s="138"/>
      <c r="AH642" s="138"/>
    </row>
    <row r="643" spans="7:34" x14ac:dyDescent="0.3"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  <c r="AA643" s="138"/>
      <c r="AB643" s="138"/>
      <c r="AC643" s="138"/>
      <c r="AD643" s="138"/>
      <c r="AE643" s="138"/>
      <c r="AF643" s="138"/>
      <c r="AG643" s="138"/>
      <c r="AH643" s="138"/>
    </row>
    <row r="644" spans="7:34" x14ac:dyDescent="0.3"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  <c r="AA644" s="138"/>
      <c r="AB644" s="138"/>
      <c r="AC644" s="138"/>
      <c r="AD644" s="138"/>
      <c r="AE644" s="138"/>
      <c r="AF644" s="138"/>
      <c r="AG644" s="138"/>
      <c r="AH644" s="138"/>
    </row>
    <row r="645" spans="7:34" x14ac:dyDescent="0.3"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  <c r="AA645" s="138"/>
      <c r="AB645" s="138"/>
      <c r="AC645" s="138"/>
      <c r="AD645" s="138"/>
      <c r="AE645" s="138"/>
      <c r="AF645" s="138"/>
      <c r="AG645" s="138"/>
      <c r="AH645" s="138"/>
    </row>
    <row r="646" spans="7:34" x14ac:dyDescent="0.3"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  <c r="AA646" s="138"/>
      <c r="AB646" s="138"/>
      <c r="AC646" s="138"/>
      <c r="AD646" s="138"/>
      <c r="AE646" s="138"/>
      <c r="AF646" s="138"/>
      <c r="AG646" s="138"/>
      <c r="AH646" s="138"/>
    </row>
    <row r="647" spans="7:34" x14ac:dyDescent="0.3"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  <c r="AA647" s="138"/>
      <c r="AB647" s="138"/>
      <c r="AC647" s="138"/>
      <c r="AD647" s="138"/>
      <c r="AE647" s="138"/>
      <c r="AF647" s="138"/>
      <c r="AG647" s="138"/>
      <c r="AH647" s="138"/>
    </row>
    <row r="648" spans="7:34" x14ac:dyDescent="0.3"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  <c r="AA648" s="138"/>
      <c r="AB648" s="138"/>
      <c r="AC648" s="138"/>
      <c r="AD648" s="138"/>
      <c r="AE648" s="138"/>
      <c r="AF648" s="138"/>
      <c r="AG648" s="138"/>
      <c r="AH648" s="138"/>
    </row>
    <row r="649" spans="7:34" x14ac:dyDescent="0.3"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  <c r="AA649" s="138"/>
      <c r="AB649" s="138"/>
      <c r="AC649" s="138"/>
      <c r="AD649" s="138"/>
      <c r="AE649" s="138"/>
      <c r="AF649" s="138"/>
      <c r="AG649" s="138"/>
      <c r="AH649" s="138"/>
    </row>
    <row r="650" spans="7:34" x14ac:dyDescent="0.3"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  <c r="AA650" s="138"/>
      <c r="AB650" s="138"/>
      <c r="AC650" s="138"/>
      <c r="AD650" s="138"/>
      <c r="AE650" s="138"/>
      <c r="AF650" s="138"/>
      <c r="AG650" s="138"/>
      <c r="AH650" s="138"/>
    </row>
    <row r="651" spans="7:34" x14ac:dyDescent="0.3"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  <c r="AA651" s="138"/>
      <c r="AB651" s="138"/>
      <c r="AC651" s="138"/>
      <c r="AD651" s="138"/>
      <c r="AE651" s="138"/>
      <c r="AF651" s="138"/>
      <c r="AG651" s="138"/>
      <c r="AH651" s="138"/>
    </row>
    <row r="652" spans="7:34" x14ac:dyDescent="0.3"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  <c r="AA652" s="138"/>
      <c r="AB652" s="138"/>
      <c r="AC652" s="138"/>
      <c r="AD652" s="138"/>
      <c r="AE652" s="138"/>
      <c r="AF652" s="138"/>
      <c r="AG652" s="138"/>
      <c r="AH652" s="138"/>
    </row>
    <row r="653" spans="7:34" x14ac:dyDescent="0.3"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  <c r="AA653" s="138"/>
      <c r="AB653" s="138"/>
      <c r="AC653" s="138"/>
      <c r="AD653" s="138"/>
      <c r="AE653" s="138"/>
      <c r="AF653" s="138"/>
      <c r="AG653" s="138"/>
      <c r="AH653" s="138"/>
    </row>
    <row r="654" spans="7:34" x14ac:dyDescent="0.3"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  <c r="AA654" s="138"/>
      <c r="AB654" s="138"/>
      <c r="AC654" s="138"/>
      <c r="AD654" s="138"/>
      <c r="AE654" s="138"/>
      <c r="AF654" s="138"/>
      <c r="AG654" s="138"/>
      <c r="AH654" s="138"/>
    </row>
    <row r="655" spans="7:34" x14ac:dyDescent="0.3"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  <c r="AA655" s="138"/>
      <c r="AB655" s="138"/>
      <c r="AC655" s="138"/>
      <c r="AD655" s="138"/>
      <c r="AE655" s="138"/>
      <c r="AF655" s="138"/>
      <c r="AG655" s="138"/>
      <c r="AH655" s="138"/>
    </row>
    <row r="656" spans="7:34" x14ac:dyDescent="0.3"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  <c r="AA656" s="138"/>
      <c r="AB656" s="138"/>
      <c r="AC656" s="138"/>
      <c r="AD656" s="138"/>
      <c r="AE656" s="138"/>
      <c r="AF656" s="138"/>
      <c r="AG656" s="138"/>
      <c r="AH656" s="138"/>
    </row>
    <row r="657" spans="7:34" x14ac:dyDescent="0.3"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  <c r="AA657" s="138"/>
      <c r="AB657" s="138"/>
      <c r="AC657" s="138"/>
      <c r="AD657" s="138"/>
      <c r="AE657" s="138"/>
      <c r="AF657" s="138"/>
      <c r="AG657" s="138"/>
      <c r="AH657" s="138"/>
    </row>
    <row r="658" spans="7:34" x14ac:dyDescent="0.3"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  <c r="AA658" s="138"/>
      <c r="AB658" s="138"/>
      <c r="AC658" s="138"/>
      <c r="AD658" s="138"/>
      <c r="AE658" s="138"/>
      <c r="AF658" s="138"/>
      <c r="AG658" s="138"/>
      <c r="AH658" s="138"/>
    </row>
    <row r="659" spans="7:34" x14ac:dyDescent="0.3"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  <c r="AA659" s="138"/>
      <c r="AB659" s="138"/>
      <c r="AC659" s="138"/>
      <c r="AD659" s="138"/>
      <c r="AE659" s="138"/>
      <c r="AF659" s="138"/>
      <c r="AG659" s="138"/>
      <c r="AH659" s="138"/>
    </row>
    <row r="660" spans="7:34" x14ac:dyDescent="0.3"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  <c r="AA660" s="138"/>
      <c r="AB660" s="138"/>
      <c r="AC660" s="138"/>
      <c r="AD660" s="138"/>
      <c r="AE660" s="138"/>
      <c r="AF660" s="138"/>
      <c r="AG660" s="138"/>
      <c r="AH660" s="138"/>
    </row>
    <row r="661" spans="7:34" x14ac:dyDescent="0.3"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  <c r="AA661" s="138"/>
      <c r="AB661" s="138"/>
      <c r="AC661" s="138"/>
      <c r="AD661" s="138"/>
      <c r="AE661" s="138"/>
      <c r="AF661" s="138"/>
      <c r="AG661" s="138"/>
      <c r="AH661" s="138"/>
    </row>
    <row r="662" spans="7:34" x14ac:dyDescent="0.3"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  <c r="AA662" s="138"/>
      <c r="AB662" s="138"/>
      <c r="AC662" s="138"/>
      <c r="AD662" s="138"/>
      <c r="AE662" s="138"/>
      <c r="AF662" s="138"/>
      <c r="AG662" s="138"/>
      <c r="AH662" s="138"/>
    </row>
    <row r="663" spans="7:34" x14ac:dyDescent="0.3"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  <c r="AA663" s="138"/>
      <c r="AB663" s="138"/>
      <c r="AC663" s="138"/>
      <c r="AD663" s="138"/>
      <c r="AE663" s="138"/>
      <c r="AF663" s="138"/>
      <c r="AG663" s="138"/>
      <c r="AH663" s="138"/>
    </row>
    <row r="664" spans="7:34" x14ac:dyDescent="0.3"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  <c r="AA664" s="138"/>
      <c r="AB664" s="138"/>
      <c r="AC664" s="138"/>
      <c r="AD664" s="138"/>
      <c r="AE664" s="138"/>
      <c r="AF664" s="138"/>
      <c r="AG664" s="138"/>
      <c r="AH664" s="138"/>
    </row>
    <row r="665" spans="7:34" x14ac:dyDescent="0.3"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  <c r="AA665" s="138"/>
      <c r="AB665" s="138"/>
      <c r="AC665" s="138"/>
      <c r="AD665" s="138"/>
      <c r="AE665" s="138"/>
      <c r="AF665" s="138"/>
      <c r="AG665" s="138"/>
      <c r="AH665" s="138"/>
    </row>
    <row r="666" spans="7:34" x14ac:dyDescent="0.3"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  <c r="AA666" s="138"/>
      <c r="AB666" s="138"/>
      <c r="AC666" s="138"/>
      <c r="AD666" s="138"/>
      <c r="AE666" s="138"/>
      <c r="AF666" s="138"/>
      <c r="AG666" s="138"/>
      <c r="AH666" s="138"/>
    </row>
    <row r="667" spans="7:34" x14ac:dyDescent="0.3"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  <c r="AA667" s="138"/>
      <c r="AB667" s="138"/>
      <c r="AC667" s="138"/>
      <c r="AD667" s="138"/>
      <c r="AE667" s="138"/>
      <c r="AF667" s="138"/>
      <c r="AG667" s="138"/>
      <c r="AH667" s="138"/>
    </row>
    <row r="668" spans="7:34" x14ac:dyDescent="0.3"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  <c r="AA668" s="138"/>
      <c r="AB668" s="138"/>
      <c r="AC668" s="138"/>
      <c r="AD668" s="138"/>
      <c r="AE668" s="138"/>
      <c r="AF668" s="138"/>
      <c r="AG668" s="138"/>
      <c r="AH668" s="138"/>
    </row>
    <row r="669" spans="7:34" x14ac:dyDescent="0.3"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  <c r="AA669" s="138"/>
      <c r="AB669" s="138"/>
      <c r="AC669" s="138"/>
      <c r="AD669" s="138"/>
      <c r="AE669" s="138"/>
      <c r="AF669" s="138"/>
      <c r="AG669" s="138"/>
      <c r="AH669" s="138"/>
    </row>
    <row r="670" spans="7:34" x14ac:dyDescent="0.3"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  <c r="AA670" s="138"/>
      <c r="AB670" s="138"/>
      <c r="AC670" s="138"/>
      <c r="AD670" s="138"/>
      <c r="AE670" s="138"/>
      <c r="AF670" s="138"/>
      <c r="AG670" s="138"/>
      <c r="AH670" s="138"/>
    </row>
    <row r="671" spans="7:34" x14ac:dyDescent="0.3"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  <c r="AA671" s="138"/>
      <c r="AB671" s="138"/>
      <c r="AC671" s="138"/>
      <c r="AD671" s="138"/>
      <c r="AE671" s="138"/>
      <c r="AF671" s="138"/>
      <c r="AG671" s="138"/>
      <c r="AH671" s="138"/>
    </row>
    <row r="672" spans="7:34" x14ac:dyDescent="0.3"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  <c r="AA672" s="138"/>
      <c r="AB672" s="138"/>
      <c r="AC672" s="138"/>
      <c r="AD672" s="138"/>
      <c r="AE672" s="138"/>
      <c r="AF672" s="138"/>
      <c r="AG672" s="138"/>
      <c r="AH672" s="138"/>
    </row>
    <row r="673" spans="7:34" x14ac:dyDescent="0.3"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  <c r="AA673" s="138"/>
      <c r="AB673" s="138"/>
      <c r="AC673" s="138"/>
      <c r="AD673" s="138"/>
      <c r="AE673" s="138"/>
      <c r="AF673" s="138"/>
      <c r="AG673" s="138"/>
      <c r="AH673" s="138"/>
    </row>
    <row r="674" spans="7:34" x14ac:dyDescent="0.3"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  <c r="AA674" s="138"/>
      <c r="AB674" s="138"/>
      <c r="AC674" s="138"/>
      <c r="AD674" s="138"/>
      <c r="AE674" s="138"/>
      <c r="AF674" s="138"/>
      <c r="AG674" s="138"/>
      <c r="AH674" s="138"/>
    </row>
    <row r="675" spans="7:34" x14ac:dyDescent="0.3"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  <c r="AA675" s="138"/>
      <c r="AB675" s="138"/>
      <c r="AC675" s="138"/>
      <c r="AD675" s="138"/>
      <c r="AE675" s="138"/>
      <c r="AF675" s="138"/>
      <c r="AG675" s="138"/>
      <c r="AH675" s="138"/>
    </row>
    <row r="676" spans="7:34" x14ac:dyDescent="0.3"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  <c r="AA676" s="138"/>
      <c r="AB676" s="138"/>
      <c r="AC676" s="138"/>
      <c r="AD676" s="138"/>
      <c r="AE676" s="138"/>
      <c r="AF676" s="138"/>
      <c r="AG676" s="138"/>
      <c r="AH676" s="138"/>
    </row>
    <row r="677" spans="7:34" x14ac:dyDescent="0.3"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  <c r="AA677" s="138"/>
      <c r="AB677" s="138"/>
      <c r="AC677" s="138"/>
      <c r="AD677" s="138"/>
      <c r="AE677" s="138"/>
      <c r="AF677" s="138"/>
      <c r="AG677" s="138"/>
      <c r="AH677" s="138"/>
    </row>
    <row r="678" spans="7:34" x14ac:dyDescent="0.3"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  <c r="AA678" s="138"/>
      <c r="AB678" s="138"/>
      <c r="AC678" s="138"/>
      <c r="AD678" s="138"/>
      <c r="AE678" s="138"/>
      <c r="AF678" s="138"/>
      <c r="AG678" s="138"/>
      <c r="AH678" s="138"/>
    </row>
    <row r="679" spans="7:34" x14ac:dyDescent="0.3"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  <c r="AA679" s="138"/>
      <c r="AB679" s="138"/>
      <c r="AC679" s="138"/>
      <c r="AD679" s="138"/>
      <c r="AE679" s="138"/>
      <c r="AF679" s="138"/>
      <c r="AG679" s="138"/>
      <c r="AH679" s="138"/>
    </row>
    <row r="680" spans="7:34" x14ac:dyDescent="0.3"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  <c r="AA680" s="138"/>
      <c r="AB680" s="138"/>
      <c r="AC680" s="138"/>
      <c r="AD680" s="138"/>
      <c r="AE680" s="138"/>
      <c r="AF680" s="138"/>
      <c r="AG680" s="138"/>
      <c r="AH680" s="138"/>
    </row>
    <row r="681" spans="7:34" x14ac:dyDescent="0.3"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  <c r="AA681" s="138"/>
      <c r="AB681" s="138"/>
      <c r="AC681" s="138"/>
      <c r="AD681" s="138"/>
      <c r="AE681" s="138"/>
      <c r="AF681" s="138"/>
      <c r="AG681" s="138"/>
      <c r="AH681" s="138"/>
    </row>
    <row r="682" spans="7:34" x14ac:dyDescent="0.3"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  <c r="AA682" s="138"/>
      <c r="AB682" s="138"/>
      <c r="AC682" s="138"/>
      <c r="AD682" s="138"/>
      <c r="AE682" s="138"/>
      <c r="AF682" s="138"/>
      <c r="AG682" s="138"/>
      <c r="AH682" s="138"/>
    </row>
    <row r="683" spans="7:34" x14ac:dyDescent="0.3"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  <c r="AA683" s="138"/>
      <c r="AB683" s="138"/>
      <c r="AC683" s="138"/>
      <c r="AD683" s="138"/>
      <c r="AE683" s="138"/>
      <c r="AF683" s="138"/>
      <c r="AG683" s="138"/>
      <c r="AH683" s="138"/>
    </row>
    <row r="684" spans="7:34" x14ac:dyDescent="0.3"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  <c r="AA684" s="138"/>
      <c r="AB684" s="138"/>
      <c r="AC684" s="138"/>
      <c r="AD684" s="138"/>
      <c r="AE684" s="138"/>
      <c r="AF684" s="138"/>
      <c r="AG684" s="138"/>
      <c r="AH684" s="138"/>
    </row>
    <row r="685" spans="7:34" x14ac:dyDescent="0.3"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  <c r="AA685" s="138"/>
      <c r="AB685" s="138"/>
      <c r="AC685" s="138"/>
      <c r="AD685" s="138"/>
      <c r="AE685" s="138"/>
      <c r="AF685" s="138"/>
      <c r="AG685" s="138"/>
      <c r="AH685" s="138"/>
    </row>
    <row r="686" spans="7:34" x14ac:dyDescent="0.3"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  <c r="AA686" s="138"/>
      <c r="AB686" s="138"/>
      <c r="AC686" s="138"/>
      <c r="AD686" s="138"/>
      <c r="AE686" s="138"/>
      <c r="AF686" s="138"/>
      <c r="AG686" s="138"/>
      <c r="AH686" s="138"/>
    </row>
    <row r="687" spans="7:34" x14ac:dyDescent="0.3"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  <c r="AA687" s="138"/>
      <c r="AB687" s="138"/>
      <c r="AC687" s="138"/>
      <c r="AD687" s="138"/>
      <c r="AE687" s="138"/>
      <c r="AF687" s="138"/>
      <c r="AG687" s="138"/>
      <c r="AH687" s="138"/>
    </row>
    <row r="688" spans="7:34" x14ac:dyDescent="0.3"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  <c r="AA688" s="138"/>
      <c r="AB688" s="138"/>
      <c r="AC688" s="138"/>
      <c r="AD688" s="138"/>
      <c r="AE688" s="138"/>
      <c r="AF688" s="138"/>
      <c r="AG688" s="138"/>
      <c r="AH688" s="138"/>
    </row>
    <row r="689" spans="7:34" x14ac:dyDescent="0.3"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  <c r="AA689" s="138"/>
      <c r="AB689" s="138"/>
      <c r="AC689" s="138"/>
      <c r="AD689" s="138"/>
      <c r="AE689" s="138"/>
      <c r="AF689" s="138"/>
      <c r="AG689" s="138"/>
      <c r="AH689" s="138"/>
    </row>
    <row r="690" spans="7:34" x14ac:dyDescent="0.3"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  <c r="AA690" s="138"/>
      <c r="AB690" s="138"/>
      <c r="AC690" s="138"/>
      <c r="AD690" s="138"/>
      <c r="AE690" s="138"/>
      <c r="AF690" s="138"/>
      <c r="AG690" s="138"/>
      <c r="AH690" s="138"/>
    </row>
    <row r="691" spans="7:34" x14ac:dyDescent="0.3"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  <c r="AA691" s="138"/>
      <c r="AB691" s="138"/>
      <c r="AC691" s="138"/>
      <c r="AD691" s="138"/>
      <c r="AE691" s="138"/>
      <c r="AF691" s="138"/>
      <c r="AG691" s="138"/>
      <c r="AH691" s="138"/>
    </row>
    <row r="692" spans="7:34" x14ac:dyDescent="0.3"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  <c r="AA692" s="138"/>
      <c r="AB692" s="138"/>
      <c r="AC692" s="138"/>
      <c r="AD692" s="138"/>
      <c r="AE692" s="138"/>
      <c r="AF692" s="138"/>
      <c r="AG692" s="138"/>
      <c r="AH692" s="138"/>
    </row>
    <row r="693" spans="7:34" x14ac:dyDescent="0.3"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  <c r="AA693" s="138"/>
      <c r="AB693" s="138"/>
      <c r="AC693" s="138"/>
      <c r="AD693" s="138"/>
      <c r="AE693" s="138"/>
      <c r="AF693" s="138"/>
      <c r="AG693" s="138"/>
      <c r="AH693" s="138"/>
    </row>
    <row r="694" spans="7:34" x14ac:dyDescent="0.3"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  <c r="AA694" s="138"/>
      <c r="AB694" s="138"/>
      <c r="AC694" s="138"/>
      <c r="AD694" s="138"/>
      <c r="AE694" s="138"/>
      <c r="AF694" s="138"/>
      <c r="AG694" s="138"/>
      <c r="AH694" s="138"/>
    </row>
    <row r="695" spans="7:34" x14ac:dyDescent="0.3"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  <c r="AA695" s="138"/>
      <c r="AB695" s="138"/>
      <c r="AC695" s="138"/>
      <c r="AD695" s="138"/>
      <c r="AE695" s="138"/>
      <c r="AF695" s="138"/>
      <c r="AG695" s="138"/>
      <c r="AH695" s="138"/>
    </row>
    <row r="696" spans="7:34" x14ac:dyDescent="0.3"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  <c r="AA696" s="138"/>
      <c r="AB696" s="138"/>
      <c r="AC696" s="138"/>
      <c r="AD696" s="138"/>
      <c r="AE696" s="138"/>
      <c r="AF696" s="138"/>
      <c r="AG696" s="138"/>
      <c r="AH696" s="138"/>
    </row>
    <row r="697" spans="7:34" x14ac:dyDescent="0.3"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  <c r="AA697" s="138"/>
      <c r="AB697" s="138"/>
      <c r="AC697" s="138"/>
      <c r="AD697" s="138"/>
      <c r="AE697" s="138"/>
      <c r="AF697" s="138"/>
      <c r="AG697" s="138"/>
      <c r="AH697" s="138"/>
    </row>
    <row r="698" spans="7:34" x14ac:dyDescent="0.3"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  <c r="AA698" s="138"/>
      <c r="AB698" s="138"/>
      <c r="AC698" s="138"/>
      <c r="AD698" s="138"/>
      <c r="AE698" s="138"/>
      <c r="AF698" s="138"/>
      <c r="AG698" s="138"/>
      <c r="AH698" s="138"/>
    </row>
    <row r="699" spans="7:34" x14ac:dyDescent="0.3"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  <c r="AA699" s="138"/>
      <c r="AB699" s="138"/>
      <c r="AC699" s="138"/>
      <c r="AD699" s="138"/>
      <c r="AE699" s="138"/>
      <c r="AF699" s="138"/>
      <c r="AG699" s="138"/>
      <c r="AH699" s="138"/>
    </row>
    <row r="700" spans="7:34" x14ac:dyDescent="0.3"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  <c r="AA700" s="138"/>
      <c r="AB700" s="138"/>
      <c r="AC700" s="138"/>
      <c r="AD700" s="138"/>
      <c r="AE700" s="138"/>
      <c r="AF700" s="138"/>
      <c r="AG700" s="138"/>
      <c r="AH700" s="138"/>
    </row>
    <row r="701" spans="7:34" x14ac:dyDescent="0.3"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  <c r="AA701" s="138"/>
      <c r="AB701" s="138"/>
      <c r="AC701" s="138"/>
      <c r="AD701" s="138"/>
      <c r="AE701" s="138"/>
      <c r="AF701" s="138"/>
      <c r="AG701" s="138"/>
      <c r="AH701" s="138"/>
    </row>
    <row r="702" spans="7:34" x14ac:dyDescent="0.3"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  <c r="AA702" s="138"/>
      <c r="AB702" s="138"/>
      <c r="AC702" s="138"/>
      <c r="AD702" s="138"/>
      <c r="AE702" s="138"/>
      <c r="AF702" s="138"/>
      <c r="AG702" s="138"/>
      <c r="AH702" s="138"/>
    </row>
    <row r="703" spans="7:34" x14ac:dyDescent="0.3"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  <c r="AA703" s="138"/>
      <c r="AB703" s="138"/>
      <c r="AC703" s="138"/>
      <c r="AD703" s="138"/>
      <c r="AE703" s="138"/>
      <c r="AF703" s="138"/>
      <c r="AG703" s="138"/>
      <c r="AH703" s="138"/>
    </row>
    <row r="704" spans="7:34" x14ac:dyDescent="0.3"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  <c r="AA704" s="138"/>
      <c r="AB704" s="138"/>
      <c r="AC704" s="138"/>
      <c r="AD704" s="138"/>
      <c r="AE704" s="138"/>
      <c r="AF704" s="138"/>
      <c r="AG704" s="138"/>
      <c r="AH704" s="138"/>
    </row>
    <row r="705" spans="7:34" x14ac:dyDescent="0.3"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  <c r="AA705" s="138"/>
      <c r="AB705" s="138"/>
      <c r="AC705" s="138"/>
      <c r="AD705" s="138"/>
      <c r="AE705" s="138"/>
      <c r="AF705" s="138"/>
      <c r="AG705" s="138"/>
      <c r="AH705" s="138"/>
    </row>
    <row r="706" spans="7:34" x14ac:dyDescent="0.3"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  <c r="AA706" s="138"/>
      <c r="AB706" s="138"/>
      <c r="AC706" s="138"/>
      <c r="AD706" s="138"/>
      <c r="AE706" s="138"/>
      <c r="AF706" s="138"/>
      <c r="AG706" s="138"/>
      <c r="AH706" s="138"/>
    </row>
    <row r="707" spans="7:34" x14ac:dyDescent="0.3"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  <c r="AA707" s="138"/>
      <c r="AB707" s="138"/>
      <c r="AC707" s="138"/>
      <c r="AD707" s="138"/>
      <c r="AE707" s="138"/>
      <c r="AF707" s="138"/>
      <c r="AG707" s="138"/>
      <c r="AH707" s="138"/>
    </row>
    <row r="708" spans="7:34" x14ac:dyDescent="0.3"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  <c r="AG708" s="138"/>
      <c r="AH708" s="138"/>
    </row>
    <row r="709" spans="7:34" x14ac:dyDescent="0.3"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  <c r="AA709" s="138"/>
      <c r="AB709" s="138"/>
      <c r="AC709" s="138"/>
      <c r="AD709" s="138"/>
      <c r="AE709" s="138"/>
      <c r="AF709" s="138"/>
      <c r="AG709" s="138"/>
      <c r="AH709" s="138"/>
    </row>
    <row r="710" spans="7:34" x14ac:dyDescent="0.3"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  <c r="AA710" s="138"/>
      <c r="AB710" s="138"/>
      <c r="AC710" s="138"/>
      <c r="AD710" s="138"/>
      <c r="AE710" s="138"/>
      <c r="AF710" s="138"/>
      <c r="AG710" s="138"/>
      <c r="AH710" s="138"/>
    </row>
    <row r="711" spans="7:34" x14ac:dyDescent="0.3"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  <c r="AA711" s="138"/>
      <c r="AB711" s="138"/>
      <c r="AC711" s="138"/>
      <c r="AD711" s="138"/>
      <c r="AE711" s="138"/>
      <c r="AF711" s="138"/>
      <c r="AG711" s="138"/>
      <c r="AH711" s="138"/>
    </row>
    <row r="712" spans="7:34" x14ac:dyDescent="0.3"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  <c r="AA712" s="138"/>
      <c r="AB712" s="138"/>
      <c r="AC712" s="138"/>
      <c r="AD712" s="138"/>
      <c r="AE712" s="138"/>
      <c r="AF712" s="138"/>
      <c r="AG712" s="138"/>
      <c r="AH712" s="138"/>
    </row>
    <row r="713" spans="7:34" x14ac:dyDescent="0.3"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  <c r="AA713" s="138"/>
      <c r="AB713" s="138"/>
      <c r="AC713" s="138"/>
      <c r="AD713" s="138"/>
      <c r="AE713" s="138"/>
      <c r="AF713" s="138"/>
      <c r="AG713" s="138"/>
      <c r="AH713" s="138"/>
    </row>
    <row r="714" spans="7:34" x14ac:dyDescent="0.3"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  <c r="AA714" s="138"/>
      <c r="AB714" s="138"/>
      <c r="AC714" s="138"/>
      <c r="AD714" s="138"/>
      <c r="AE714" s="138"/>
      <c r="AF714" s="138"/>
      <c r="AG714" s="138"/>
      <c r="AH714" s="138"/>
    </row>
    <row r="715" spans="7:34" x14ac:dyDescent="0.3"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  <c r="AA715" s="138"/>
      <c r="AB715" s="138"/>
      <c r="AC715" s="138"/>
      <c r="AD715" s="138"/>
      <c r="AE715" s="138"/>
      <c r="AF715" s="138"/>
      <c r="AG715" s="138"/>
      <c r="AH715" s="138"/>
    </row>
    <row r="716" spans="7:34" x14ac:dyDescent="0.3"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  <c r="AA716" s="138"/>
      <c r="AB716" s="138"/>
      <c r="AC716" s="138"/>
      <c r="AD716" s="138"/>
      <c r="AE716" s="138"/>
      <c r="AF716" s="138"/>
      <c r="AG716" s="138"/>
      <c r="AH716" s="138"/>
    </row>
    <row r="717" spans="7:34" x14ac:dyDescent="0.3"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  <c r="AA717" s="138"/>
      <c r="AB717" s="138"/>
      <c r="AC717" s="138"/>
      <c r="AD717" s="138"/>
      <c r="AE717" s="138"/>
      <c r="AF717" s="138"/>
      <c r="AG717" s="138"/>
      <c r="AH717" s="138"/>
    </row>
    <row r="718" spans="7:34" x14ac:dyDescent="0.3"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  <c r="AA718" s="138"/>
      <c r="AB718" s="138"/>
      <c r="AC718" s="138"/>
      <c r="AD718" s="138"/>
      <c r="AE718" s="138"/>
      <c r="AF718" s="138"/>
      <c r="AG718" s="138"/>
      <c r="AH718" s="138"/>
    </row>
    <row r="719" spans="7:34" x14ac:dyDescent="0.3"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  <c r="AA719" s="138"/>
      <c r="AB719" s="138"/>
      <c r="AC719" s="138"/>
      <c r="AD719" s="138"/>
      <c r="AE719" s="138"/>
      <c r="AF719" s="138"/>
      <c r="AG719" s="138"/>
      <c r="AH719" s="138"/>
    </row>
    <row r="720" spans="7:34" x14ac:dyDescent="0.3"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  <c r="AA720" s="138"/>
      <c r="AB720" s="138"/>
      <c r="AC720" s="138"/>
      <c r="AD720" s="138"/>
      <c r="AE720" s="138"/>
      <c r="AF720" s="138"/>
      <c r="AG720" s="138"/>
      <c r="AH720" s="138"/>
    </row>
    <row r="721" spans="7:34" x14ac:dyDescent="0.3"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  <c r="AA721" s="138"/>
      <c r="AB721" s="138"/>
      <c r="AC721" s="138"/>
      <c r="AD721" s="138"/>
      <c r="AE721" s="138"/>
      <c r="AF721" s="138"/>
      <c r="AG721" s="138"/>
      <c r="AH721" s="138"/>
    </row>
    <row r="722" spans="7:34" x14ac:dyDescent="0.3"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  <c r="AA722" s="138"/>
      <c r="AB722" s="138"/>
      <c r="AC722" s="138"/>
      <c r="AD722" s="138"/>
      <c r="AE722" s="138"/>
      <c r="AF722" s="138"/>
      <c r="AG722" s="138"/>
      <c r="AH722" s="138"/>
    </row>
    <row r="723" spans="7:34" x14ac:dyDescent="0.3"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  <c r="AA723" s="138"/>
      <c r="AB723" s="138"/>
      <c r="AC723" s="138"/>
      <c r="AD723" s="138"/>
      <c r="AE723" s="138"/>
      <c r="AF723" s="138"/>
      <c r="AG723" s="138"/>
      <c r="AH723" s="138"/>
    </row>
    <row r="724" spans="7:34" x14ac:dyDescent="0.3"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  <c r="AA724" s="138"/>
      <c r="AB724" s="138"/>
      <c r="AC724" s="138"/>
      <c r="AD724" s="138"/>
      <c r="AE724" s="138"/>
      <c r="AF724" s="138"/>
      <c r="AG724" s="138"/>
      <c r="AH724" s="138"/>
    </row>
    <row r="725" spans="7:34" x14ac:dyDescent="0.3"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  <c r="AA725" s="138"/>
      <c r="AB725" s="138"/>
      <c r="AC725" s="138"/>
      <c r="AD725" s="138"/>
      <c r="AE725" s="138"/>
      <c r="AF725" s="138"/>
      <c r="AG725" s="138"/>
      <c r="AH725" s="138"/>
    </row>
    <row r="726" spans="7:34" x14ac:dyDescent="0.3"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  <c r="AA726" s="138"/>
      <c r="AB726" s="138"/>
      <c r="AC726" s="138"/>
      <c r="AD726" s="138"/>
      <c r="AE726" s="138"/>
      <c r="AF726" s="138"/>
      <c r="AG726" s="138"/>
      <c r="AH726" s="138"/>
    </row>
    <row r="727" spans="7:34" x14ac:dyDescent="0.3"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  <c r="AA727" s="138"/>
      <c r="AB727" s="138"/>
      <c r="AC727" s="138"/>
      <c r="AD727" s="138"/>
      <c r="AE727" s="138"/>
      <c r="AF727" s="138"/>
      <c r="AG727" s="138"/>
      <c r="AH727" s="138"/>
    </row>
    <row r="728" spans="7:34" x14ac:dyDescent="0.3"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  <c r="AA728" s="138"/>
      <c r="AB728" s="138"/>
      <c r="AC728" s="138"/>
      <c r="AD728" s="138"/>
      <c r="AE728" s="138"/>
      <c r="AF728" s="138"/>
      <c r="AG728" s="138"/>
      <c r="AH728" s="138"/>
    </row>
    <row r="729" spans="7:34" x14ac:dyDescent="0.3"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  <c r="AA729" s="138"/>
      <c r="AB729" s="138"/>
      <c r="AC729" s="138"/>
      <c r="AD729" s="138"/>
      <c r="AE729" s="138"/>
      <c r="AF729" s="138"/>
      <c r="AG729" s="138"/>
      <c r="AH729" s="138"/>
    </row>
    <row r="730" spans="7:34" x14ac:dyDescent="0.3"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  <c r="AA730" s="138"/>
      <c r="AB730" s="138"/>
      <c r="AC730" s="138"/>
      <c r="AD730" s="138"/>
      <c r="AE730" s="138"/>
      <c r="AF730" s="138"/>
      <c r="AG730" s="138"/>
      <c r="AH730" s="138"/>
    </row>
    <row r="731" spans="7:34" x14ac:dyDescent="0.3"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  <c r="AA731" s="138"/>
      <c r="AB731" s="138"/>
      <c r="AC731" s="138"/>
      <c r="AD731" s="138"/>
      <c r="AE731" s="138"/>
      <c r="AF731" s="138"/>
      <c r="AG731" s="138"/>
      <c r="AH731" s="138"/>
    </row>
    <row r="732" spans="7:34" x14ac:dyDescent="0.3"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  <c r="AA732" s="138"/>
      <c r="AB732" s="138"/>
      <c r="AC732" s="138"/>
      <c r="AD732" s="138"/>
      <c r="AE732" s="138"/>
      <c r="AF732" s="138"/>
      <c r="AG732" s="138"/>
      <c r="AH732" s="138"/>
    </row>
    <row r="733" spans="7:34" x14ac:dyDescent="0.3"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  <c r="AA733" s="138"/>
      <c r="AB733" s="138"/>
      <c r="AC733" s="138"/>
      <c r="AD733" s="138"/>
      <c r="AE733" s="138"/>
      <c r="AF733" s="138"/>
      <c r="AG733" s="138"/>
      <c r="AH733" s="138"/>
    </row>
    <row r="734" spans="7:34" x14ac:dyDescent="0.3"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  <c r="AA734" s="138"/>
      <c r="AB734" s="138"/>
      <c r="AC734" s="138"/>
      <c r="AD734" s="138"/>
      <c r="AE734" s="138"/>
      <c r="AF734" s="138"/>
      <c r="AG734" s="138"/>
      <c r="AH734" s="138"/>
    </row>
    <row r="735" spans="7:34" x14ac:dyDescent="0.3"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  <c r="AA735" s="138"/>
      <c r="AB735" s="138"/>
      <c r="AC735" s="138"/>
      <c r="AD735" s="138"/>
      <c r="AE735" s="138"/>
      <c r="AF735" s="138"/>
      <c r="AG735" s="138"/>
      <c r="AH735" s="138"/>
    </row>
    <row r="736" spans="7:34" x14ac:dyDescent="0.3"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  <c r="AA736" s="138"/>
      <c r="AB736" s="138"/>
      <c r="AC736" s="138"/>
      <c r="AD736" s="138"/>
      <c r="AE736" s="138"/>
      <c r="AF736" s="138"/>
      <c r="AG736" s="138"/>
      <c r="AH736" s="138"/>
    </row>
    <row r="737" spans="7:34" x14ac:dyDescent="0.3"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  <c r="AA737" s="138"/>
      <c r="AB737" s="138"/>
      <c r="AC737" s="138"/>
      <c r="AD737" s="138"/>
      <c r="AE737" s="138"/>
      <c r="AF737" s="138"/>
      <c r="AG737" s="138"/>
      <c r="AH737" s="138"/>
    </row>
    <row r="738" spans="7:34" x14ac:dyDescent="0.3"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  <c r="AA738" s="138"/>
      <c r="AB738" s="138"/>
      <c r="AC738" s="138"/>
      <c r="AD738" s="138"/>
      <c r="AE738" s="138"/>
      <c r="AF738" s="138"/>
      <c r="AG738" s="138"/>
      <c r="AH738" s="138"/>
    </row>
    <row r="739" spans="7:34" x14ac:dyDescent="0.3"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  <c r="AA739" s="138"/>
      <c r="AB739" s="138"/>
      <c r="AC739" s="138"/>
      <c r="AD739" s="138"/>
      <c r="AE739" s="138"/>
      <c r="AF739" s="138"/>
      <c r="AG739" s="138"/>
      <c r="AH739" s="138"/>
    </row>
    <row r="740" spans="7:34" x14ac:dyDescent="0.3"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  <c r="AA740" s="138"/>
      <c r="AB740" s="138"/>
      <c r="AC740" s="138"/>
      <c r="AD740" s="138"/>
      <c r="AE740" s="138"/>
      <c r="AF740" s="138"/>
      <c r="AG740" s="138"/>
      <c r="AH740" s="138"/>
    </row>
    <row r="741" spans="7:34" x14ac:dyDescent="0.3"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  <c r="AA741" s="138"/>
      <c r="AB741" s="138"/>
      <c r="AC741" s="138"/>
      <c r="AD741" s="138"/>
      <c r="AE741" s="138"/>
      <c r="AF741" s="138"/>
      <c r="AG741" s="138"/>
      <c r="AH741" s="138"/>
    </row>
    <row r="742" spans="7:34" x14ac:dyDescent="0.3"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  <c r="AA742" s="138"/>
      <c r="AB742" s="138"/>
      <c r="AC742" s="138"/>
      <c r="AD742" s="138"/>
      <c r="AE742" s="138"/>
      <c r="AF742" s="138"/>
      <c r="AG742" s="138"/>
      <c r="AH742" s="138"/>
    </row>
    <row r="743" spans="7:34" x14ac:dyDescent="0.3"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  <c r="AA743" s="138"/>
      <c r="AB743" s="138"/>
      <c r="AC743" s="138"/>
      <c r="AD743" s="138"/>
      <c r="AE743" s="138"/>
      <c r="AF743" s="138"/>
      <c r="AG743" s="138"/>
      <c r="AH743" s="138"/>
    </row>
    <row r="744" spans="7:34" x14ac:dyDescent="0.3"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  <c r="AA744" s="138"/>
      <c r="AB744" s="138"/>
      <c r="AC744" s="138"/>
      <c r="AD744" s="138"/>
      <c r="AE744" s="138"/>
      <c r="AF744" s="138"/>
      <c r="AG744" s="138"/>
      <c r="AH744" s="138"/>
    </row>
    <row r="745" spans="7:34" x14ac:dyDescent="0.3"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  <c r="AA745" s="138"/>
      <c r="AB745" s="138"/>
      <c r="AC745" s="138"/>
      <c r="AD745" s="138"/>
      <c r="AE745" s="138"/>
      <c r="AF745" s="138"/>
      <c r="AG745" s="138"/>
      <c r="AH745" s="138"/>
    </row>
    <row r="746" spans="7:34" x14ac:dyDescent="0.3"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  <c r="AA746" s="138"/>
      <c r="AB746" s="138"/>
      <c r="AC746" s="138"/>
      <c r="AD746" s="138"/>
      <c r="AE746" s="138"/>
      <c r="AF746" s="138"/>
      <c r="AG746" s="138"/>
      <c r="AH746" s="138"/>
    </row>
    <row r="747" spans="7:34" x14ac:dyDescent="0.3"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  <c r="AA747" s="138"/>
      <c r="AB747" s="138"/>
      <c r="AC747" s="138"/>
      <c r="AD747" s="138"/>
      <c r="AE747" s="138"/>
      <c r="AF747" s="138"/>
      <c r="AG747" s="138"/>
      <c r="AH747" s="138"/>
    </row>
    <row r="748" spans="7:34" x14ac:dyDescent="0.3"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  <c r="AA748" s="138"/>
      <c r="AB748" s="138"/>
      <c r="AC748" s="138"/>
      <c r="AD748" s="138"/>
      <c r="AE748" s="138"/>
      <c r="AF748" s="138"/>
      <c r="AG748" s="138"/>
      <c r="AH748" s="138"/>
    </row>
    <row r="749" spans="7:34" x14ac:dyDescent="0.3"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  <c r="AA749" s="138"/>
      <c r="AB749" s="138"/>
      <c r="AC749" s="138"/>
      <c r="AD749" s="138"/>
      <c r="AE749" s="138"/>
      <c r="AF749" s="138"/>
      <c r="AG749" s="138"/>
      <c r="AH749" s="138"/>
    </row>
    <row r="750" spans="7:34" x14ac:dyDescent="0.3"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  <c r="AA750" s="138"/>
      <c r="AB750" s="138"/>
      <c r="AC750" s="138"/>
      <c r="AD750" s="138"/>
      <c r="AE750" s="138"/>
      <c r="AF750" s="138"/>
      <c r="AG750" s="138"/>
      <c r="AH750" s="138"/>
    </row>
    <row r="751" spans="7:34" x14ac:dyDescent="0.3"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  <c r="AA751" s="138"/>
      <c r="AB751" s="138"/>
      <c r="AC751" s="138"/>
      <c r="AD751" s="138"/>
      <c r="AE751" s="138"/>
      <c r="AF751" s="138"/>
      <c r="AG751" s="138"/>
      <c r="AH751" s="138"/>
    </row>
    <row r="752" spans="7:34" x14ac:dyDescent="0.3"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  <c r="AA752" s="138"/>
      <c r="AB752" s="138"/>
      <c r="AC752" s="138"/>
      <c r="AD752" s="138"/>
      <c r="AE752" s="138"/>
      <c r="AF752" s="138"/>
      <c r="AG752" s="138"/>
      <c r="AH752" s="138"/>
    </row>
    <row r="753" spans="7:34" x14ac:dyDescent="0.3"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  <c r="AA753" s="138"/>
      <c r="AB753" s="138"/>
      <c r="AC753" s="138"/>
      <c r="AD753" s="138"/>
      <c r="AE753" s="138"/>
      <c r="AF753" s="138"/>
      <c r="AG753" s="138"/>
      <c r="AH753" s="138"/>
    </row>
    <row r="754" spans="7:34" x14ac:dyDescent="0.3"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  <c r="AA754" s="138"/>
      <c r="AB754" s="138"/>
      <c r="AC754" s="138"/>
      <c r="AD754" s="138"/>
      <c r="AE754" s="138"/>
      <c r="AF754" s="138"/>
      <c r="AG754" s="138"/>
      <c r="AH754" s="138"/>
    </row>
    <row r="755" spans="7:34" x14ac:dyDescent="0.3"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  <c r="AA755" s="138"/>
      <c r="AB755" s="138"/>
      <c r="AC755" s="138"/>
      <c r="AD755" s="138"/>
      <c r="AE755" s="138"/>
      <c r="AF755" s="138"/>
      <c r="AG755" s="138"/>
      <c r="AH755" s="138"/>
    </row>
    <row r="756" spans="7:34" x14ac:dyDescent="0.3"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  <c r="AA756" s="138"/>
      <c r="AB756" s="138"/>
      <c r="AC756" s="138"/>
      <c r="AD756" s="138"/>
      <c r="AE756" s="138"/>
      <c r="AF756" s="138"/>
      <c r="AG756" s="138"/>
      <c r="AH756" s="138"/>
    </row>
    <row r="757" spans="7:34" x14ac:dyDescent="0.3"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  <c r="AA757" s="138"/>
      <c r="AB757" s="138"/>
      <c r="AC757" s="138"/>
      <c r="AD757" s="138"/>
      <c r="AE757" s="138"/>
      <c r="AF757" s="138"/>
      <c r="AG757" s="138"/>
      <c r="AH757" s="138"/>
    </row>
    <row r="758" spans="7:34" x14ac:dyDescent="0.3"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  <c r="AA758" s="138"/>
      <c r="AB758" s="138"/>
      <c r="AC758" s="138"/>
      <c r="AD758" s="138"/>
      <c r="AE758" s="138"/>
      <c r="AF758" s="138"/>
      <c r="AG758" s="138"/>
      <c r="AH758" s="138"/>
    </row>
    <row r="759" spans="7:34" x14ac:dyDescent="0.3"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  <c r="AA759" s="138"/>
      <c r="AB759" s="138"/>
      <c r="AC759" s="138"/>
      <c r="AD759" s="138"/>
      <c r="AE759" s="138"/>
      <c r="AF759" s="138"/>
      <c r="AG759" s="138"/>
      <c r="AH759" s="138"/>
    </row>
    <row r="760" spans="7:34" x14ac:dyDescent="0.3"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  <c r="AA760" s="138"/>
      <c r="AB760" s="138"/>
      <c r="AC760" s="138"/>
      <c r="AD760" s="138"/>
      <c r="AE760" s="138"/>
      <c r="AF760" s="138"/>
      <c r="AG760" s="138"/>
      <c r="AH760" s="138"/>
    </row>
    <row r="761" spans="7:34" x14ac:dyDescent="0.3"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  <c r="AA761" s="138"/>
      <c r="AB761" s="138"/>
      <c r="AC761" s="138"/>
      <c r="AD761" s="138"/>
      <c r="AE761" s="138"/>
      <c r="AF761" s="138"/>
      <c r="AG761" s="138"/>
      <c r="AH761" s="138"/>
    </row>
    <row r="762" spans="7:34" x14ac:dyDescent="0.3"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  <c r="AA762" s="138"/>
      <c r="AB762" s="138"/>
      <c r="AC762" s="138"/>
      <c r="AD762" s="138"/>
      <c r="AE762" s="138"/>
      <c r="AF762" s="138"/>
      <c r="AG762" s="138"/>
      <c r="AH762" s="138"/>
    </row>
    <row r="763" spans="7:34" x14ac:dyDescent="0.3"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  <c r="AA763" s="138"/>
      <c r="AB763" s="138"/>
      <c r="AC763" s="138"/>
      <c r="AD763" s="138"/>
      <c r="AE763" s="138"/>
      <c r="AF763" s="138"/>
      <c r="AG763" s="138"/>
      <c r="AH763" s="138"/>
    </row>
    <row r="764" spans="7:34" x14ac:dyDescent="0.3"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  <c r="AA764" s="138"/>
      <c r="AB764" s="138"/>
      <c r="AC764" s="138"/>
      <c r="AD764" s="138"/>
      <c r="AE764" s="138"/>
      <c r="AF764" s="138"/>
      <c r="AG764" s="138"/>
      <c r="AH764" s="138"/>
    </row>
    <row r="765" spans="7:34" x14ac:dyDescent="0.3"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  <c r="AA765" s="138"/>
      <c r="AB765" s="138"/>
      <c r="AC765" s="138"/>
      <c r="AD765" s="138"/>
      <c r="AE765" s="138"/>
      <c r="AF765" s="138"/>
      <c r="AG765" s="138"/>
      <c r="AH765" s="138"/>
    </row>
    <row r="766" spans="7:34" x14ac:dyDescent="0.3"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  <c r="AA766" s="138"/>
      <c r="AB766" s="138"/>
      <c r="AC766" s="138"/>
      <c r="AD766" s="138"/>
      <c r="AE766" s="138"/>
      <c r="AF766" s="138"/>
      <c r="AG766" s="138"/>
      <c r="AH766" s="138"/>
    </row>
    <row r="767" spans="7:34" x14ac:dyDescent="0.3"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  <c r="AA767" s="138"/>
      <c r="AB767" s="138"/>
      <c r="AC767" s="138"/>
      <c r="AD767" s="138"/>
      <c r="AE767" s="138"/>
      <c r="AF767" s="138"/>
      <c r="AG767" s="138"/>
      <c r="AH767" s="138"/>
    </row>
    <row r="768" spans="7:34" x14ac:dyDescent="0.3"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  <c r="AA768" s="138"/>
      <c r="AB768" s="138"/>
      <c r="AC768" s="138"/>
      <c r="AD768" s="138"/>
      <c r="AE768" s="138"/>
      <c r="AF768" s="138"/>
      <c r="AG768" s="138"/>
      <c r="AH768" s="138"/>
    </row>
    <row r="769" spans="7:34" x14ac:dyDescent="0.3"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  <c r="AA769" s="138"/>
      <c r="AB769" s="138"/>
      <c r="AC769" s="138"/>
      <c r="AD769" s="138"/>
      <c r="AE769" s="138"/>
      <c r="AF769" s="138"/>
      <c r="AG769" s="138"/>
      <c r="AH769" s="138"/>
    </row>
    <row r="770" spans="7:34" x14ac:dyDescent="0.3"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  <c r="AA770" s="138"/>
      <c r="AB770" s="138"/>
      <c r="AC770" s="138"/>
      <c r="AD770" s="138"/>
      <c r="AE770" s="138"/>
      <c r="AF770" s="138"/>
      <c r="AG770" s="138"/>
      <c r="AH770" s="138"/>
    </row>
    <row r="771" spans="7:34" x14ac:dyDescent="0.3"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  <c r="AA771" s="138"/>
      <c r="AB771" s="138"/>
      <c r="AC771" s="138"/>
      <c r="AD771" s="138"/>
      <c r="AE771" s="138"/>
      <c r="AF771" s="138"/>
      <c r="AG771" s="138"/>
      <c r="AH771" s="138"/>
    </row>
    <row r="772" spans="7:34" x14ac:dyDescent="0.3"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  <c r="AA772" s="138"/>
      <c r="AB772" s="138"/>
      <c r="AC772" s="138"/>
      <c r="AD772" s="138"/>
      <c r="AE772" s="138"/>
      <c r="AF772" s="138"/>
      <c r="AG772" s="138"/>
      <c r="AH772" s="138"/>
    </row>
    <row r="773" spans="7:34" x14ac:dyDescent="0.3"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  <c r="AA773" s="138"/>
      <c r="AB773" s="138"/>
      <c r="AC773" s="138"/>
      <c r="AD773" s="138"/>
      <c r="AE773" s="138"/>
      <c r="AF773" s="138"/>
      <c r="AG773" s="138"/>
      <c r="AH773" s="138"/>
    </row>
    <row r="774" spans="7:34" x14ac:dyDescent="0.3"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  <c r="AA774" s="138"/>
      <c r="AB774" s="138"/>
      <c r="AC774" s="138"/>
      <c r="AD774" s="138"/>
      <c r="AE774" s="138"/>
      <c r="AF774" s="138"/>
      <c r="AG774" s="138"/>
      <c r="AH774" s="138"/>
    </row>
    <row r="775" spans="7:34" x14ac:dyDescent="0.3"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  <c r="AA775" s="138"/>
      <c r="AB775" s="138"/>
      <c r="AC775" s="138"/>
      <c r="AD775" s="138"/>
      <c r="AE775" s="138"/>
      <c r="AF775" s="138"/>
      <c r="AG775" s="138"/>
      <c r="AH775" s="138"/>
    </row>
    <row r="776" spans="7:34" x14ac:dyDescent="0.3"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  <c r="AA776" s="138"/>
      <c r="AB776" s="138"/>
      <c r="AC776" s="138"/>
      <c r="AD776" s="138"/>
      <c r="AE776" s="138"/>
      <c r="AF776" s="138"/>
      <c r="AG776" s="138"/>
      <c r="AH776" s="138"/>
    </row>
    <row r="777" spans="7:34" x14ac:dyDescent="0.3"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  <c r="AA777" s="138"/>
      <c r="AB777" s="138"/>
      <c r="AC777" s="138"/>
      <c r="AD777" s="138"/>
      <c r="AE777" s="138"/>
      <c r="AF777" s="138"/>
      <c r="AG777" s="138"/>
      <c r="AH777" s="138"/>
    </row>
    <row r="778" spans="7:34" x14ac:dyDescent="0.3"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  <c r="AA778" s="138"/>
      <c r="AB778" s="138"/>
      <c r="AC778" s="138"/>
      <c r="AD778" s="138"/>
      <c r="AE778" s="138"/>
      <c r="AF778" s="138"/>
      <c r="AG778" s="138"/>
      <c r="AH778" s="138"/>
    </row>
    <row r="779" spans="7:34" x14ac:dyDescent="0.3"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  <c r="AA779" s="138"/>
      <c r="AB779" s="138"/>
      <c r="AC779" s="138"/>
      <c r="AD779" s="138"/>
      <c r="AE779" s="138"/>
      <c r="AF779" s="138"/>
      <c r="AG779" s="138"/>
      <c r="AH779" s="138"/>
    </row>
    <row r="780" spans="7:34" x14ac:dyDescent="0.3"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  <c r="AA780" s="138"/>
      <c r="AB780" s="138"/>
      <c r="AC780" s="138"/>
      <c r="AD780" s="138"/>
      <c r="AE780" s="138"/>
      <c r="AF780" s="138"/>
      <c r="AG780" s="138"/>
      <c r="AH780" s="138"/>
    </row>
    <row r="781" spans="7:34" x14ac:dyDescent="0.3"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  <c r="AA781" s="138"/>
      <c r="AB781" s="138"/>
      <c r="AC781" s="138"/>
      <c r="AD781" s="138"/>
      <c r="AE781" s="138"/>
      <c r="AF781" s="138"/>
      <c r="AG781" s="138"/>
      <c r="AH781" s="138"/>
    </row>
    <row r="782" spans="7:34" x14ac:dyDescent="0.3"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  <c r="AA782" s="138"/>
      <c r="AB782" s="138"/>
      <c r="AC782" s="138"/>
      <c r="AD782" s="138"/>
      <c r="AE782" s="138"/>
      <c r="AF782" s="138"/>
      <c r="AG782" s="138"/>
      <c r="AH782" s="138"/>
    </row>
    <row r="783" spans="7:34" x14ac:dyDescent="0.3"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  <c r="AA783" s="138"/>
      <c r="AB783" s="138"/>
      <c r="AC783" s="138"/>
      <c r="AD783" s="138"/>
      <c r="AE783" s="138"/>
      <c r="AF783" s="138"/>
      <c r="AG783" s="138"/>
      <c r="AH783" s="138"/>
    </row>
    <row r="784" spans="7:34" x14ac:dyDescent="0.3"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  <c r="AA784" s="138"/>
      <c r="AB784" s="138"/>
      <c r="AC784" s="138"/>
      <c r="AD784" s="138"/>
      <c r="AE784" s="138"/>
      <c r="AF784" s="138"/>
      <c r="AG784" s="138"/>
      <c r="AH784" s="138"/>
    </row>
    <row r="785" spans="7:34" x14ac:dyDescent="0.3"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  <c r="AA785" s="138"/>
      <c r="AB785" s="138"/>
      <c r="AC785" s="138"/>
      <c r="AD785" s="138"/>
      <c r="AE785" s="138"/>
      <c r="AF785" s="138"/>
      <c r="AG785" s="138"/>
      <c r="AH785" s="138"/>
    </row>
    <row r="786" spans="7:34" x14ac:dyDescent="0.3"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  <c r="AA786" s="138"/>
      <c r="AB786" s="138"/>
      <c r="AC786" s="138"/>
      <c r="AD786" s="138"/>
      <c r="AE786" s="138"/>
      <c r="AF786" s="138"/>
      <c r="AG786" s="138"/>
      <c r="AH786" s="138"/>
    </row>
    <row r="787" spans="7:34" x14ac:dyDescent="0.3"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  <c r="AA787" s="138"/>
      <c r="AB787" s="138"/>
      <c r="AC787" s="138"/>
      <c r="AD787" s="138"/>
      <c r="AE787" s="138"/>
      <c r="AF787" s="138"/>
      <c r="AG787" s="138"/>
      <c r="AH787" s="138"/>
    </row>
    <row r="788" spans="7:34" x14ac:dyDescent="0.3"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  <c r="AA788" s="138"/>
      <c r="AB788" s="138"/>
      <c r="AC788" s="138"/>
      <c r="AD788" s="138"/>
      <c r="AE788" s="138"/>
      <c r="AF788" s="138"/>
      <c r="AG788" s="138"/>
      <c r="AH788" s="138"/>
    </row>
    <row r="789" spans="7:34" x14ac:dyDescent="0.3"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  <c r="AA789" s="138"/>
      <c r="AB789" s="138"/>
      <c r="AC789" s="138"/>
      <c r="AD789" s="138"/>
      <c r="AE789" s="138"/>
      <c r="AF789" s="138"/>
      <c r="AG789" s="138"/>
      <c r="AH789" s="138"/>
    </row>
    <row r="790" spans="7:34" x14ac:dyDescent="0.3"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  <c r="AA790" s="138"/>
      <c r="AB790" s="138"/>
      <c r="AC790" s="138"/>
      <c r="AD790" s="138"/>
      <c r="AE790" s="138"/>
      <c r="AF790" s="138"/>
      <c r="AG790" s="138"/>
      <c r="AH790" s="138"/>
    </row>
    <row r="791" spans="7:34" x14ac:dyDescent="0.3"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  <c r="AA791" s="138"/>
      <c r="AB791" s="138"/>
      <c r="AC791" s="138"/>
      <c r="AD791" s="138"/>
      <c r="AE791" s="138"/>
      <c r="AF791" s="138"/>
      <c r="AG791" s="138"/>
      <c r="AH791" s="138"/>
    </row>
    <row r="792" spans="7:34" x14ac:dyDescent="0.3"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  <c r="AA792" s="138"/>
      <c r="AB792" s="138"/>
      <c r="AC792" s="138"/>
      <c r="AD792" s="138"/>
      <c r="AE792" s="138"/>
      <c r="AF792" s="138"/>
      <c r="AG792" s="138"/>
      <c r="AH792" s="138"/>
    </row>
    <row r="793" spans="7:34" x14ac:dyDescent="0.3"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  <c r="AA793" s="138"/>
      <c r="AB793" s="138"/>
      <c r="AC793" s="138"/>
      <c r="AD793" s="138"/>
      <c r="AE793" s="138"/>
      <c r="AF793" s="138"/>
      <c r="AG793" s="138"/>
      <c r="AH793" s="138"/>
    </row>
    <row r="794" spans="7:34" x14ac:dyDescent="0.3"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  <c r="AA794" s="138"/>
      <c r="AB794" s="138"/>
      <c r="AC794" s="138"/>
      <c r="AD794" s="138"/>
      <c r="AE794" s="138"/>
      <c r="AF794" s="138"/>
      <c r="AG794" s="138"/>
      <c r="AH794" s="138"/>
    </row>
    <row r="795" spans="7:34" x14ac:dyDescent="0.3"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  <c r="AA795" s="138"/>
      <c r="AB795" s="138"/>
      <c r="AC795" s="138"/>
      <c r="AD795" s="138"/>
      <c r="AE795" s="138"/>
      <c r="AF795" s="138"/>
      <c r="AG795" s="138"/>
      <c r="AH795" s="138"/>
    </row>
    <row r="796" spans="7:34" x14ac:dyDescent="0.3"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  <c r="AA796" s="138"/>
      <c r="AB796" s="138"/>
      <c r="AC796" s="138"/>
      <c r="AD796" s="138"/>
      <c r="AE796" s="138"/>
      <c r="AF796" s="138"/>
      <c r="AG796" s="138"/>
      <c r="AH796" s="138"/>
    </row>
    <row r="797" spans="7:34" x14ac:dyDescent="0.3"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  <c r="AA797" s="138"/>
      <c r="AB797" s="138"/>
      <c r="AC797" s="138"/>
      <c r="AD797" s="138"/>
      <c r="AE797" s="138"/>
      <c r="AF797" s="138"/>
      <c r="AG797" s="138"/>
      <c r="AH797" s="138"/>
    </row>
    <row r="798" spans="7:34" x14ac:dyDescent="0.3"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  <c r="AA798" s="138"/>
      <c r="AB798" s="138"/>
      <c r="AC798" s="138"/>
      <c r="AD798" s="138"/>
      <c r="AE798" s="138"/>
      <c r="AF798" s="138"/>
      <c r="AG798" s="138"/>
      <c r="AH798" s="138"/>
    </row>
    <row r="799" spans="7:34" x14ac:dyDescent="0.3"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  <c r="AA799" s="138"/>
      <c r="AB799" s="138"/>
      <c r="AC799" s="138"/>
      <c r="AD799" s="138"/>
      <c r="AE799" s="138"/>
      <c r="AF799" s="138"/>
      <c r="AG799" s="138"/>
      <c r="AH799" s="138"/>
    </row>
    <row r="800" spans="7:34" x14ac:dyDescent="0.3"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  <c r="AA800" s="138"/>
      <c r="AB800" s="138"/>
      <c r="AC800" s="138"/>
      <c r="AD800" s="138"/>
      <c r="AE800" s="138"/>
      <c r="AF800" s="138"/>
      <c r="AG800" s="138"/>
      <c r="AH800" s="138"/>
    </row>
    <row r="801" spans="7:34" x14ac:dyDescent="0.3"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  <c r="AA801" s="138"/>
      <c r="AB801" s="138"/>
      <c r="AC801" s="138"/>
      <c r="AD801" s="138"/>
      <c r="AE801" s="138"/>
      <c r="AF801" s="138"/>
      <c r="AG801" s="138"/>
      <c r="AH801" s="138"/>
    </row>
    <row r="802" spans="7:34" x14ac:dyDescent="0.3"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  <c r="AA802" s="138"/>
      <c r="AB802" s="138"/>
      <c r="AC802" s="138"/>
      <c r="AD802" s="138"/>
      <c r="AE802" s="138"/>
      <c r="AF802" s="138"/>
      <c r="AG802" s="138"/>
      <c r="AH802" s="138"/>
    </row>
    <row r="803" spans="7:34" x14ac:dyDescent="0.3"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  <c r="AA803" s="138"/>
      <c r="AB803" s="138"/>
      <c r="AC803" s="138"/>
      <c r="AD803" s="138"/>
      <c r="AE803" s="138"/>
      <c r="AF803" s="138"/>
      <c r="AG803" s="138"/>
      <c r="AH803" s="138"/>
    </row>
    <row r="804" spans="7:34" x14ac:dyDescent="0.3"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  <c r="AA804" s="138"/>
      <c r="AB804" s="138"/>
      <c r="AC804" s="138"/>
      <c r="AD804" s="138"/>
      <c r="AE804" s="138"/>
      <c r="AF804" s="138"/>
      <c r="AG804" s="138"/>
      <c r="AH804" s="138"/>
    </row>
    <row r="805" spans="7:34" x14ac:dyDescent="0.3"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  <c r="AA805" s="138"/>
      <c r="AB805" s="138"/>
      <c r="AC805" s="138"/>
      <c r="AD805" s="138"/>
      <c r="AE805" s="138"/>
      <c r="AF805" s="138"/>
      <c r="AG805" s="138"/>
      <c r="AH805" s="138"/>
    </row>
    <row r="806" spans="7:34" x14ac:dyDescent="0.3"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  <c r="AA806" s="138"/>
      <c r="AB806" s="138"/>
      <c r="AC806" s="138"/>
      <c r="AD806" s="138"/>
      <c r="AE806" s="138"/>
      <c r="AF806" s="138"/>
      <c r="AG806" s="138"/>
      <c r="AH806" s="138"/>
    </row>
    <row r="807" spans="7:34" x14ac:dyDescent="0.3"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  <c r="AA807" s="138"/>
      <c r="AB807" s="138"/>
      <c r="AC807" s="138"/>
      <c r="AD807" s="138"/>
      <c r="AE807" s="138"/>
      <c r="AF807" s="138"/>
      <c r="AG807" s="138"/>
      <c r="AH807" s="138"/>
    </row>
    <row r="808" spans="7:34" x14ac:dyDescent="0.3"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  <c r="AA808" s="138"/>
      <c r="AB808" s="138"/>
      <c r="AC808" s="138"/>
      <c r="AD808" s="138"/>
      <c r="AE808" s="138"/>
      <c r="AF808" s="138"/>
      <c r="AG808" s="138"/>
      <c r="AH808" s="138"/>
    </row>
    <row r="809" spans="7:34" x14ac:dyDescent="0.3"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  <c r="AA809" s="138"/>
      <c r="AB809" s="138"/>
      <c r="AC809" s="138"/>
      <c r="AD809" s="138"/>
      <c r="AE809" s="138"/>
      <c r="AF809" s="138"/>
      <c r="AG809" s="138"/>
      <c r="AH809" s="138"/>
    </row>
    <row r="810" spans="7:34" x14ac:dyDescent="0.3"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  <c r="AA810" s="138"/>
      <c r="AB810" s="138"/>
      <c r="AC810" s="138"/>
      <c r="AD810" s="138"/>
      <c r="AE810" s="138"/>
      <c r="AF810" s="138"/>
      <c r="AG810" s="138"/>
      <c r="AH810" s="138"/>
    </row>
    <row r="811" spans="7:34" x14ac:dyDescent="0.3"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  <c r="AA811" s="138"/>
      <c r="AB811" s="138"/>
      <c r="AC811" s="138"/>
      <c r="AD811" s="138"/>
      <c r="AE811" s="138"/>
      <c r="AF811" s="138"/>
      <c r="AG811" s="138"/>
      <c r="AH811" s="138"/>
    </row>
    <row r="812" spans="7:34" x14ac:dyDescent="0.3"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  <c r="AA812" s="138"/>
      <c r="AB812" s="138"/>
      <c r="AC812" s="138"/>
      <c r="AD812" s="138"/>
      <c r="AE812" s="138"/>
      <c r="AF812" s="138"/>
      <c r="AG812" s="138"/>
      <c r="AH812" s="138"/>
    </row>
    <row r="813" spans="7:34" x14ac:dyDescent="0.3"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  <c r="AA813" s="138"/>
      <c r="AB813" s="138"/>
      <c r="AC813" s="138"/>
      <c r="AD813" s="138"/>
      <c r="AE813" s="138"/>
      <c r="AF813" s="138"/>
      <c r="AG813" s="138"/>
      <c r="AH813" s="138"/>
    </row>
    <row r="814" spans="7:34" x14ac:dyDescent="0.3"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  <c r="AA814" s="138"/>
      <c r="AB814" s="138"/>
      <c r="AC814" s="138"/>
      <c r="AD814" s="138"/>
      <c r="AE814" s="138"/>
      <c r="AF814" s="138"/>
      <c r="AG814" s="138"/>
      <c r="AH814" s="138"/>
    </row>
    <row r="815" spans="7:34" x14ac:dyDescent="0.3"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  <c r="AA815" s="138"/>
      <c r="AB815" s="138"/>
      <c r="AC815" s="138"/>
      <c r="AD815" s="138"/>
      <c r="AE815" s="138"/>
      <c r="AF815" s="138"/>
      <c r="AG815" s="138"/>
      <c r="AH815" s="138"/>
    </row>
    <row r="816" spans="7:34" x14ac:dyDescent="0.3"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  <c r="AA816" s="138"/>
      <c r="AB816" s="138"/>
      <c r="AC816" s="138"/>
      <c r="AD816" s="138"/>
      <c r="AE816" s="138"/>
      <c r="AF816" s="138"/>
      <c r="AG816" s="138"/>
      <c r="AH816" s="138"/>
    </row>
    <row r="817" spans="7:34" x14ac:dyDescent="0.3"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  <c r="AA817" s="138"/>
      <c r="AB817" s="138"/>
      <c r="AC817" s="138"/>
      <c r="AD817" s="138"/>
      <c r="AE817" s="138"/>
      <c r="AF817" s="138"/>
      <c r="AG817" s="138"/>
      <c r="AH817" s="138"/>
    </row>
    <row r="818" spans="7:34" x14ac:dyDescent="0.3"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  <c r="AA818" s="138"/>
      <c r="AB818" s="138"/>
      <c r="AC818" s="138"/>
      <c r="AD818" s="138"/>
      <c r="AE818" s="138"/>
      <c r="AF818" s="138"/>
      <c r="AG818" s="138"/>
      <c r="AH818" s="138"/>
    </row>
    <row r="819" spans="7:34" x14ac:dyDescent="0.3"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  <c r="AA819" s="138"/>
      <c r="AB819" s="138"/>
      <c r="AC819" s="138"/>
      <c r="AD819" s="138"/>
      <c r="AE819" s="138"/>
      <c r="AF819" s="138"/>
      <c r="AG819" s="138"/>
      <c r="AH819" s="138"/>
    </row>
    <row r="820" spans="7:34" x14ac:dyDescent="0.3"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  <c r="AA820" s="138"/>
      <c r="AB820" s="138"/>
      <c r="AC820" s="138"/>
      <c r="AD820" s="138"/>
      <c r="AE820" s="138"/>
      <c r="AF820" s="138"/>
      <c r="AG820" s="138"/>
      <c r="AH820" s="138"/>
    </row>
    <row r="821" spans="7:34" x14ac:dyDescent="0.3"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  <c r="AA821" s="138"/>
      <c r="AB821" s="138"/>
      <c r="AC821" s="138"/>
      <c r="AD821" s="138"/>
      <c r="AE821" s="138"/>
      <c r="AF821" s="138"/>
      <c r="AG821" s="138"/>
      <c r="AH821" s="138"/>
    </row>
    <row r="822" spans="7:34" x14ac:dyDescent="0.3"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  <c r="AA822" s="138"/>
      <c r="AB822" s="138"/>
      <c r="AC822" s="138"/>
      <c r="AD822" s="138"/>
      <c r="AE822" s="138"/>
      <c r="AF822" s="138"/>
      <c r="AG822" s="138"/>
      <c r="AH822" s="138"/>
    </row>
    <row r="823" spans="7:34" x14ac:dyDescent="0.3"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  <c r="AA823" s="138"/>
      <c r="AB823" s="138"/>
      <c r="AC823" s="138"/>
      <c r="AD823" s="138"/>
      <c r="AE823" s="138"/>
      <c r="AF823" s="138"/>
      <c r="AG823" s="138"/>
      <c r="AH823" s="138"/>
    </row>
    <row r="824" spans="7:34" x14ac:dyDescent="0.3"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  <c r="AA824" s="138"/>
      <c r="AB824" s="138"/>
      <c r="AC824" s="138"/>
      <c r="AD824" s="138"/>
      <c r="AE824" s="138"/>
      <c r="AF824" s="138"/>
      <c r="AG824" s="138"/>
      <c r="AH824" s="138"/>
    </row>
    <row r="825" spans="7:34" x14ac:dyDescent="0.3"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  <c r="AA825" s="138"/>
      <c r="AB825" s="138"/>
      <c r="AC825" s="138"/>
      <c r="AD825" s="138"/>
      <c r="AE825" s="138"/>
      <c r="AF825" s="138"/>
      <c r="AG825" s="138"/>
      <c r="AH825" s="138"/>
    </row>
    <row r="826" spans="7:34" x14ac:dyDescent="0.3"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  <c r="AA826" s="138"/>
      <c r="AB826" s="138"/>
      <c r="AC826" s="138"/>
      <c r="AD826" s="138"/>
      <c r="AE826" s="138"/>
      <c r="AF826" s="138"/>
      <c r="AG826" s="138"/>
      <c r="AH826" s="138"/>
    </row>
    <row r="827" spans="7:34" x14ac:dyDescent="0.3"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  <c r="AA827" s="138"/>
      <c r="AB827" s="138"/>
      <c r="AC827" s="138"/>
      <c r="AD827" s="138"/>
      <c r="AE827" s="138"/>
      <c r="AF827" s="138"/>
      <c r="AG827" s="138"/>
      <c r="AH827" s="138"/>
    </row>
    <row r="828" spans="7:34" x14ac:dyDescent="0.3"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  <c r="AA828" s="138"/>
      <c r="AB828" s="138"/>
      <c r="AC828" s="138"/>
      <c r="AD828" s="138"/>
      <c r="AE828" s="138"/>
      <c r="AF828" s="138"/>
      <c r="AG828" s="138"/>
      <c r="AH828" s="138"/>
    </row>
    <row r="829" spans="7:34" x14ac:dyDescent="0.3"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  <c r="AA829" s="138"/>
      <c r="AB829" s="138"/>
      <c r="AC829" s="138"/>
      <c r="AD829" s="138"/>
      <c r="AE829" s="138"/>
      <c r="AF829" s="138"/>
      <c r="AG829" s="138"/>
      <c r="AH829" s="138"/>
    </row>
    <row r="830" spans="7:34" x14ac:dyDescent="0.3"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  <c r="AA830" s="138"/>
      <c r="AB830" s="138"/>
      <c r="AC830" s="138"/>
      <c r="AD830" s="138"/>
      <c r="AE830" s="138"/>
      <c r="AF830" s="138"/>
      <c r="AG830" s="138"/>
      <c r="AH830" s="138"/>
    </row>
    <row r="831" spans="7:34" x14ac:dyDescent="0.3"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  <c r="AA831" s="138"/>
      <c r="AB831" s="138"/>
      <c r="AC831" s="138"/>
      <c r="AD831" s="138"/>
      <c r="AE831" s="138"/>
      <c r="AF831" s="138"/>
      <c r="AG831" s="138"/>
      <c r="AH831" s="138"/>
    </row>
    <row r="832" spans="7:34" x14ac:dyDescent="0.3"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  <c r="AA832" s="138"/>
      <c r="AB832" s="138"/>
      <c r="AC832" s="138"/>
      <c r="AD832" s="138"/>
      <c r="AE832" s="138"/>
      <c r="AF832" s="138"/>
      <c r="AG832" s="138"/>
      <c r="AH832" s="138"/>
    </row>
    <row r="833" spans="7:34" x14ac:dyDescent="0.3"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  <c r="AA833" s="138"/>
      <c r="AB833" s="138"/>
      <c r="AC833" s="138"/>
      <c r="AD833" s="138"/>
      <c r="AE833" s="138"/>
      <c r="AF833" s="138"/>
      <c r="AG833" s="138"/>
      <c r="AH833" s="138"/>
    </row>
    <row r="834" spans="7:34" x14ac:dyDescent="0.3"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  <c r="AA834" s="138"/>
      <c r="AB834" s="138"/>
      <c r="AC834" s="138"/>
      <c r="AD834" s="138"/>
      <c r="AE834" s="138"/>
      <c r="AF834" s="138"/>
      <c r="AG834" s="138"/>
      <c r="AH834" s="138"/>
    </row>
    <row r="835" spans="7:34" x14ac:dyDescent="0.3"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  <c r="AA835" s="138"/>
      <c r="AB835" s="138"/>
      <c r="AC835" s="138"/>
      <c r="AD835" s="138"/>
      <c r="AE835" s="138"/>
      <c r="AF835" s="138"/>
      <c r="AG835" s="138"/>
      <c r="AH835" s="138"/>
    </row>
    <row r="836" spans="7:34" x14ac:dyDescent="0.3"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  <c r="AA836" s="138"/>
      <c r="AB836" s="138"/>
      <c r="AC836" s="138"/>
      <c r="AD836" s="138"/>
      <c r="AE836" s="138"/>
      <c r="AF836" s="138"/>
      <c r="AG836" s="138"/>
      <c r="AH836" s="138"/>
    </row>
    <row r="837" spans="7:34" x14ac:dyDescent="0.3"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  <c r="AA837" s="138"/>
      <c r="AB837" s="138"/>
      <c r="AC837" s="138"/>
      <c r="AD837" s="138"/>
      <c r="AE837" s="138"/>
      <c r="AF837" s="138"/>
      <c r="AG837" s="138"/>
      <c r="AH837" s="138"/>
    </row>
    <row r="838" spans="7:34" x14ac:dyDescent="0.3"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  <c r="AA838" s="138"/>
      <c r="AB838" s="138"/>
      <c r="AC838" s="138"/>
      <c r="AD838" s="138"/>
      <c r="AE838" s="138"/>
      <c r="AF838" s="138"/>
      <c r="AG838" s="138"/>
      <c r="AH838" s="138"/>
    </row>
    <row r="839" spans="7:34" x14ac:dyDescent="0.3"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  <c r="AA839" s="138"/>
      <c r="AB839" s="138"/>
      <c r="AC839" s="138"/>
      <c r="AD839" s="138"/>
      <c r="AE839" s="138"/>
      <c r="AF839" s="138"/>
      <c r="AG839" s="138"/>
      <c r="AH839" s="138"/>
    </row>
    <row r="840" spans="7:34" x14ac:dyDescent="0.3"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  <c r="AA840" s="138"/>
      <c r="AB840" s="138"/>
      <c r="AC840" s="138"/>
      <c r="AD840" s="138"/>
      <c r="AE840" s="138"/>
      <c r="AF840" s="138"/>
      <c r="AG840" s="138"/>
      <c r="AH840" s="138"/>
    </row>
    <row r="841" spans="7:34" x14ac:dyDescent="0.3"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  <c r="AA841" s="138"/>
      <c r="AB841" s="138"/>
      <c r="AC841" s="138"/>
      <c r="AD841" s="138"/>
      <c r="AE841" s="138"/>
      <c r="AF841" s="138"/>
      <c r="AG841" s="138"/>
      <c r="AH841" s="138"/>
    </row>
    <row r="842" spans="7:34" x14ac:dyDescent="0.3"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  <c r="AA842" s="138"/>
      <c r="AB842" s="138"/>
      <c r="AC842" s="138"/>
      <c r="AD842" s="138"/>
      <c r="AE842" s="138"/>
      <c r="AF842" s="138"/>
      <c r="AG842" s="138"/>
      <c r="AH842" s="138"/>
    </row>
    <row r="843" spans="7:34" x14ac:dyDescent="0.3"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  <c r="AA843" s="138"/>
      <c r="AB843" s="138"/>
      <c r="AC843" s="138"/>
      <c r="AD843" s="138"/>
      <c r="AE843" s="138"/>
      <c r="AF843" s="138"/>
      <c r="AG843" s="138"/>
      <c r="AH843" s="138"/>
    </row>
    <row r="844" spans="7:34" x14ac:dyDescent="0.3"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  <c r="AA844" s="138"/>
      <c r="AB844" s="138"/>
      <c r="AC844" s="138"/>
      <c r="AD844" s="138"/>
      <c r="AE844" s="138"/>
      <c r="AF844" s="138"/>
      <c r="AG844" s="138"/>
      <c r="AH844" s="138"/>
    </row>
    <row r="845" spans="7:34" x14ac:dyDescent="0.3"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  <c r="AA845" s="138"/>
      <c r="AB845" s="138"/>
      <c r="AC845" s="138"/>
      <c r="AD845" s="138"/>
      <c r="AE845" s="138"/>
      <c r="AF845" s="138"/>
      <c r="AG845" s="138"/>
      <c r="AH845" s="138"/>
    </row>
    <row r="846" spans="7:34" x14ac:dyDescent="0.3"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  <c r="AA846" s="138"/>
      <c r="AB846" s="138"/>
      <c r="AC846" s="138"/>
      <c r="AD846" s="138"/>
      <c r="AE846" s="138"/>
      <c r="AF846" s="138"/>
      <c r="AG846" s="138"/>
      <c r="AH846" s="138"/>
    </row>
    <row r="847" spans="7:34" x14ac:dyDescent="0.3"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  <c r="AA847" s="138"/>
      <c r="AB847" s="138"/>
      <c r="AC847" s="138"/>
      <c r="AD847" s="138"/>
      <c r="AE847" s="138"/>
      <c r="AF847" s="138"/>
      <c r="AG847" s="138"/>
      <c r="AH847" s="138"/>
    </row>
    <row r="848" spans="7:34" x14ac:dyDescent="0.3"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  <c r="AA848" s="138"/>
      <c r="AB848" s="138"/>
      <c r="AC848" s="138"/>
      <c r="AD848" s="138"/>
      <c r="AE848" s="138"/>
      <c r="AF848" s="138"/>
      <c r="AG848" s="138"/>
      <c r="AH848" s="138"/>
    </row>
    <row r="849" spans="7:34" x14ac:dyDescent="0.3"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  <c r="AA849" s="138"/>
      <c r="AB849" s="138"/>
      <c r="AC849" s="138"/>
      <c r="AD849" s="138"/>
      <c r="AE849" s="138"/>
      <c r="AF849" s="138"/>
      <c r="AG849" s="138"/>
      <c r="AH849" s="138"/>
    </row>
    <row r="850" spans="7:34" x14ac:dyDescent="0.3"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  <c r="AA850" s="138"/>
      <c r="AB850" s="138"/>
      <c r="AC850" s="138"/>
      <c r="AD850" s="138"/>
      <c r="AE850" s="138"/>
      <c r="AF850" s="138"/>
      <c r="AG850" s="138"/>
      <c r="AH850" s="138"/>
    </row>
    <row r="851" spans="7:34" x14ac:dyDescent="0.3"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  <c r="AA851" s="138"/>
      <c r="AB851" s="138"/>
      <c r="AC851" s="138"/>
      <c r="AD851" s="138"/>
      <c r="AE851" s="138"/>
      <c r="AF851" s="138"/>
      <c r="AG851" s="138"/>
      <c r="AH851" s="138"/>
    </row>
    <row r="852" spans="7:34" x14ac:dyDescent="0.3"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  <c r="AA852" s="138"/>
      <c r="AB852" s="138"/>
      <c r="AC852" s="138"/>
      <c r="AD852" s="138"/>
      <c r="AE852" s="138"/>
      <c r="AF852" s="138"/>
      <c r="AG852" s="138"/>
      <c r="AH852" s="138"/>
    </row>
    <row r="853" spans="7:34" x14ac:dyDescent="0.3"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  <c r="AA853" s="138"/>
      <c r="AB853" s="138"/>
      <c r="AC853" s="138"/>
      <c r="AD853" s="138"/>
      <c r="AE853" s="138"/>
      <c r="AF853" s="138"/>
      <c r="AG853" s="138"/>
      <c r="AH853" s="138"/>
    </row>
    <row r="854" spans="7:34" x14ac:dyDescent="0.3"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  <c r="AA854" s="138"/>
      <c r="AB854" s="138"/>
      <c r="AC854" s="138"/>
      <c r="AD854" s="138"/>
      <c r="AE854" s="138"/>
      <c r="AF854" s="138"/>
      <c r="AG854" s="138"/>
      <c r="AH854" s="138"/>
    </row>
    <row r="855" spans="7:34" x14ac:dyDescent="0.3"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  <c r="AA855" s="138"/>
      <c r="AB855" s="138"/>
      <c r="AC855" s="138"/>
      <c r="AD855" s="138"/>
      <c r="AE855" s="138"/>
      <c r="AF855" s="138"/>
      <c r="AG855" s="138"/>
      <c r="AH855" s="138"/>
    </row>
    <row r="856" spans="7:34" x14ac:dyDescent="0.3"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  <c r="AA856" s="138"/>
      <c r="AB856" s="138"/>
      <c r="AC856" s="138"/>
      <c r="AD856" s="138"/>
      <c r="AE856" s="138"/>
      <c r="AF856" s="138"/>
      <c r="AG856" s="138"/>
      <c r="AH856" s="138"/>
    </row>
    <row r="857" spans="7:34" x14ac:dyDescent="0.3"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  <c r="AA857" s="138"/>
      <c r="AB857" s="138"/>
      <c r="AC857" s="138"/>
      <c r="AD857" s="138"/>
      <c r="AE857" s="138"/>
      <c r="AF857" s="138"/>
      <c r="AG857" s="138"/>
      <c r="AH857" s="138"/>
    </row>
    <row r="858" spans="7:34" x14ac:dyDescent="0.3"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  <c r="AA858" s="138"/>
      <c r="AB858" s="138"/>
      <c r="AC858" s="138"/>
      <c r="AD858" s="138"/>
      <c r="AE858" s="138"/>
      <c r="AF858" s="138"/>
      <c r="AG858" s="138"/>
      <c r="AH858" s="138"/>
    </row>
    <row r="859" spans="7:34" x14ac:dyDescent="0.3"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  <c r="AA859" s="138"/>
      <c r="AB859" s="138"/>
      <c r="AC859" s="138"/>
      <c r="AD859" s="138"/>
      <c r="AE859" s="138"/>
      <c r="AF859" s="138"/>
      <c r="AG859" s="138"/>
      <c r="AH859" s="138"/>
    </row>
    <row r="860" spans="7:34" x14ac:dyDescent="0.3"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  <c r="AA860" s="138"/>
      <c r="AB860" s="138"/>
      <c r="AC860" s="138"/>
      <c r="AD860" s="138"/>
      <c r="AE860" s="138"/>
      <c r="AF860" s="138"/>
      <c r="AG860" s="138"/>
      <c r="AH860" s="138"/>
    </row>
    <row r="861" spans="7:34" x14ac:dyDescent="0.3"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  <c r="AA861" s="138"/>
      <c r="AB861" s="138"/>
      <c r="AC861" s="138"/>
      <c r="AD861" s="138"/>
      <c r="AE861" s="138"/>
      <c r="AF861" s="138"/>
      <c r="AG861" s="138"/>
      <c r="AH861" s="138"/>
    </row>
    <row r="862" spans="7:34" x14ac:dyDescent="0.3"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  <c r="AA862" s="138"/>
      <c r="AB862" s="138"/>
      <c r="AC862" s="138"/>
      <c r="AD862" s="138"/>
      <c r="AE862" s="138"/>
      <c r="AF862" s="138"/>
      <c r="AG862" s="138"/>
      <c r="AH862" s="138"/>
    </row>
    <row r="863" spans="7:34" x14ac:dyDescent="0.3"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  <c r="AA863" s="138"/>
      <c r="AB863" s="138"/>
      <c r="AC863" s="138"/>
      <c r="AD863" s="138"/>
      <c r="AE863" s="138"/>
      <c r="AF863" s="138"/>
      <c r="AG863" s="138"/>
      <c r="AH863" s="138"/>
    </row>
    <row r="864" spans="7:34" x14ac:dyDescent="0.3"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  <c r="AA864" s="138"/>
      <c r="AB864" s="138"/>
      <c r="AC864" s="138"/>
      <c r="AD864" s="138"/>
      <c r="AE864" s="138"/>
      <c r="AF864" s="138"/>
      <c r="AG864" s="138"/>
      <c r="AH864" s="138"/>
    </row>
    <row r="865" spans="7:34" x14ac:dyDescent="0.3"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  <c r="AA865" s="138"/>
      <c r="AB865" s="138"/>
      <c r="AC865" s="138"/>
      <c r="AD865" s="138"/>
      <c r="AE865" s="138"/>
      <c r="AF865" s="138"/>
      <c r="AG865" s="138"/>
      <c r="AH865" s="138"/>
    </row>
    <row r="866" spans="7:34" x14ac:dyDescent="0.3"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  <c r="AA866" s="138"/>
      <c r="AB866" s="138"/>
      <c r="AC866" s="138"/>
      <c r="AD866" s="138"/>
      <c r="AE866" s="138"/>
      <c r="AF866" s="138"/>
      <c r="AG866" s="138"/>
      <c r="AH866" s="138"/>
    </row>
    <row r="867" spans="7:34" x14ac:dyDescent="0.3"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  <c r="AA867" s="138"/>
      <c r="AB867" s="138"/>
      <c r="AC867" s="138"/>
      <c r="AD867" s="138"/>
      <c r="AE867" s="138"/>
      <c r="AF867" s="138"/>
      <c r="AG867" s="138"/>
      <c r="AH867" s="138"/>
    </row>
    <row r="868" spans="7:34" x14ac:dyDescent="0.3"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  <c r="AA868" s="138"/>
      <c r="AB868" s="138"/>
      <c r="AC868" s="138"/>
      <c r="AD868" s="138"/>
      <c r="AE868" s="138"/>
      <c r="AF868" s="138"/>
      <c r="AG868" s="138"/>
      <c r="AH868" s="138"/>
    </row>
    <row r="869" spans="7:34" x14ac:dyDescent="0.3"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  <c r="AA869" s="138"/>
      <c r="AB869" s="138"/>
      <c r="AC869" s="138"/>
      <c r="AD869" s="138"/>
      <c r="AE869" s="138"/>
      <c r="AF869" s="138"/>
      <c r="AG869" s="138"/>
      <c r="AH869" s="138"/>
    </row>
    <row r="870" spans="7:34" x14ac:dyDescent="0.3"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  <c r="AA870" s="138"/>
      <c r="AB870" s="138"/>
      <c r="AC870" s="138"/>
      <c r="AD870" s="138"/>
      <c r="AE870" s="138"/>
      <c r="AF870" s="138"/>
      <c r="AG870" s="138"/>
      <c r="AH870" s="138"/>
    </row>
    <row r="871" spans="7:34" x14ac:dyDescent="0.3"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  <c r="AA871" s="138"/>
      <c r="AB871" s="138"/>
      <c r="AC871" s="138"/>
      <c r="AD871" s="138"/>
      <c r="AE871" s="138"/>
      <c r="AF871" s="138"/>
      <c r="AG871" s="138"/>
      <c r="AH871" s="138"/>
    </row>
    <row r="872" spans="7:34" x14ac:dyDescent="0.3"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  <c r="AA872" s="138"/>
      <c r="AB872" s="138"/>
      <c r="AC872" s="138"/>
      <c r="AD872" s="138"/>
      <c r="AE872" s="138"/>
      <c r="AF872" s="138"/>
      <c r="AG872" s="138"/>
      <c r="AH872" s="138"/>
    </row>
    <row r="873" spans="7:34" x14ac:dyDescent="0.3"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  <c r="AA873" s="138"/>
      <c r="AB873" s="138"/>
      <c r="AC873" s="138"/>
      <c r="AD873" s="138"/>
      <c r="AE873" s="138"/>
      <c r="AF873" s="138"/>
      <c r="AG873" s="138"/>
      <c r="AH873" s="138"/>
    </row>
    <row r="874" spans="7:34" x14ac:dyDescent="0.3"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  <c r="AA874" s="138"/>
      <c r="AB874" s="138"/>
      <c r="AC874" s="138"/>
      <c r="AD874" s="138"/>
      <c r="AE874" s="138"/>
      <c r="AF874" s="138"/>
      <c r="AG874" s="138"/>
      <c r="AH874" s="138"/>
    </row>
    <row r="875" spans="7:34" x14ac:dyDescent="0.3"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  <c r="AA875" s="138"/>
      <c r="AB875" s="138"/>
      <c r="AC875" s="138"/>
      <c r="AD875" s="138"/>
      <c r="AE875" s="138"/>
      <c r="AF875" s="138"/>
      <c r="AG875" s="138"/>
      <c r="AH875" s="138"/>
    </row>
    <row r="876" spans="7:34" x14ac:dyDescent="0.3"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  <c r="AA876" s="138"/>
      <c r="AB876" s="138"/>
      <c r="AC876" s="138"/>
      <c r="AD876" s="138"/>
      <c r="AE876" s="138"/>
      <c r="AF876" s="138"/>
      <c r="AG876" s="138"/>
      <c r="AH876" s="138"/>
    </row>
    <row r="877" spans="7:34" x14ac:dyDescent="0.3"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  <c r="AA877" s="138"/>
      <c r="AB877" s="138"/>
      <c r="AC877" s="138"/>
      <c r="AD877" s="138"/>
      <c r="AE877" s="138"/>
      <c r="AF877" s="138"/>
      <c r="AG877" s="138"/>
      <c r="AH877" s="138"/>
    </row>
    <row r="878" spans="7:34" x14ac:dyDescent="0.3"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  <c r="AA878" s="138"/>
      <c r="AB878" s="138"/>
      <c r="AC878" s="138"/>
      <c r="AD878" s="138"/>
      <c r="AE878" s="138"/>
      <c r="AF878" s="138"/>
      <c r="AG878" s="138"/>
      <c r="AH878" s="138"/>
    </row>
    <row r="879" spans="7:34" x14ac:dyDescent="0.3"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  <c r="AA879" s="138"/>
      <c r="AB879" s="138"/>
      <c r="AC879" s="138"/>
      <c r="AD879" s="138"/>
      <c r="AE879" s="138"/>
      <c r="AF879" s="138"/>
      <c r="AG879" s="138"/>
      <c r="AH879" s="138"/>
    </row>
    <row r="880" spans="7:34" x14ac:dyDescent="0.3"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  <c r="AA880" s="138"/>
      <c r="AB880" s="138"/>
      <c r="AC880" s="138"/>
      <c r="AD880" s="138"/>
      <c r="AE880" s="138"/>
      <c r="AF880" s="138"/>
      <c r="AG880" s="138"/>
      <c r="AH880" s="138"/>
    </row>
    <row r="881" spans="7:34" x14ac:dyDescent="0.3"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  <c r="AA881" s="138"/>
      <c r="AB881" s="138"/>
      <c r="AC881" s="138"/>
      <c r="AD881" s="138"/>
      <c r="AE881" s="138"/>
      <c r="AF881" s="138"/>
      <c r="AG881" s="138"/>
      <c r="AH881" s="138"/>
    </row>
    <row r="882" spans="7:34" x14ac:dyDescent="0.3"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  <c r="AA882" s="138"/>
      <c r="AB882" s="138"/>
      <c r="AC882" s="138"/>
      <c r="AD882" s="138"/>
      <c r="AE882" s="138"/>
      <c r="AF882" s="138"/>
      <c r="AG882" s="138"/>
      <c r="AH882" s="138"/>
    </row>
    <row r="883" spans="7:34" x14ac:dyDescent="0.3"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  <c r="AA883" s="138"/>
      <c r="AB883" s="138"/>
      <c r="AC883" s="138"/>
      <c r="AD883" s="138"/>
      <c r="AE883" s="138"/>
      <c r="AF883" s="138"/>
      <c r="AG883" s="138"/>
      <c r="AH883" s="138"/>
    </row>
    <row r="884" spans="7:34" x14ac:dyDescent="0.3"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  <c r="AA884" s="138"/>
      <c r="AB884" s="138"/>
      <c r="AC884" s="138"/>
      <c r="AD884" s="138"/>
      <c r="AE884" s="138"/>
      <c r="AF884" s="138"/>
      <c r="AG884" s="138"/>
      <c r="AH884" s="138"/>
    </row>
    <row r="885" spans="7:34" x14ac:dyDescent="0.3"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  <c r="AA885" s="138"/>
      <c r="AB885" s="138"/>
      <c r="AC885" s="138"/>
      <c r="AD885" s="138"/>
      <c r="AE885" s="138"/>
      <c r="AF885" s="138"/>
      <c r="AG885" s="138"/>
      <c r="AH885" s="138"/>
    </row>
    <row r="886" spans="7:34" x14ac:dyDescent="0.3"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  <c r="AA886" s="138"/>
      <c r="AB886" s="138"/>
      <c r="AC886" s="138"/>
      <c r="AD886" s="138"/>
      <c r="AE886" s="138"/>
      <c r="AF886" s="138"/>
      <c r="AG886" s="138"/>
      <c r="AH886" s="138"/>
    </row>
    <row r="887" spans="7:34" x14ac:dyDescent="0.3"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  <c r="AA887" s="138"/>
      <c r="AB887" s="138"/>
      <c r="AC887" s="138"/>
      <c r="AD887" s="138"/>
      <c r="AE887" s="138"/>
      <c r="AF887" s="138"/>
      <c r="AG887" s="138"/>
      <c r="AH887" s="138"/>
    </row>
    <row r="888" spans="7:34" x14ac:dyDescent="0.3"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  <c r="AA888" s="138"/>
      <c r="AB888" s="138"/>
      <c r="AC888" s="138"/>
      <c r="AD888" s="138"/>
      <c r="AE888" s="138"/>
      <c r="AF888" s="138"/>
      <c r="AG888" s="138"/>
      <c r="AH888" s="138"/>
    </row>
    <row r="889" spans="7:34" x14ac:dyDescent="0.3"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  <c r="AA889" s="138"/>
      <c r="AB889" s="138"/>
      <c r="AC889" s="138"/>
      <c r="AD889" s="138"/>
      <c r="AE889" s="138"/>
      <c r="AF889" s="138"/>
      <c r="AG889" s="138"/>
      <c r="AH889" s="138"/>
    </row>
    <row r="890" spans="7:34" x14ac:dyDescent="0.3"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  <c r="AA890" s="138"/>
      <c r="AB890" s="138"/>
      <c r="AC890" s="138"/>
      <c r="AD890" s="138"/>
      <c r="AE890" s="138"/>
      <c r="AF890" s="138"/>
      <c r="AG890" s="138"/>
      <c r="AH890" s="138"/>
    </row>
    <row r="891" spans="7:34" x14ac:dyDescent="0.3"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  <c r="AA891" s="138"/>
      <c r="AB891" s="138"/>
      <c r="AC891" s="138"/>
      <c r="AD891" s="138"/>
      <c r="AE891" s="138"/>
      <c r="AF891" s="138"/>
      <c r="AG891" s="138"/>
      <c r="AH891" s="138"/>
    </row>
    <row r="892" spans="7:34" x14ac:dyDescent="0.3"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  <c r="AA892" s="138"/>
      <c r="AB892" s="138"/>
      <c r="AC892" s="138"/>
      <c r="AD892" s="138"/>
      <c r="AE892" s="138"/>
      <c r="AF892" s="138"/>
      <c r="AG892" s="138"/>
      <c r="AH892" s="138"/>
    </row>
    <row r="893" spans="7:34" x14ac:dyDescent="0.3"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  <c r="AA893" s="138"/>
      <c r="AB893" s="138"/>
      <c r="AC893" s="138"/>
      <c r="AD893" s="138"/>
      <c r="AE893" s="138"/>
      <c r="AF893" s="138"/>
      <c r="AG893" s="138"/>
      <c r="AH893" s="138"/>
    </row>
    <row r="894" spans="7:34" x14ac:dyDescent="0.3"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  <c r="AA894" s="138"/>
      <c r="AB894" s="138"/>
      <c r="AC894" s="138"/>
      <c r="AD894" s="138"/>
      <c r="AE894" s="138"/>
      <c r="AF894" s="138"/>
      <c r="AG894" s="138"/>
      <c r="AH894" s="138"/>
    </row>
    <row r="895" spans="7:34" x14ac:dyDescent="0.3"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  <c r="AA895" s="138"/>
      <c r="AB895" s="138"/>
      <c r="AC895" s="138"/>
      <c r="AD895" s="138"/>
      <c r="AE895" s="138"/>
      <c r="AF895" s="138"/>
      <c r="AG895" s="138"/>
      <c r="AH895" s="138"/>
    </row>
    <row r="896" spans="7:34" x14ac:dyDescent="0.3"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  <c r="AA896" s="138"/>
      <c r="AB896" s="138"/>
      <c r="AC896" s="138"/>
      <c r="AD896" s="138"/>
      <c r="AE896" s="138"/>
      <c r="AF896" s="138"/>
      <c r="AG896" s="138"/>
      <c r="AH896" s="138"/>
    </row>
    <row r="897" spans="7:34" x14ac:dyDescent="0.3"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  <c r="AA897" s="138"/>
      <c r="AB897" s="138"/>
      <c r="AC897" s="138"/>
      <c r="AD897" s="138"/>
      <c r="AE897" s="138"/>
      <c r="AF897" s="138"/>
      <c r="AG897" s="138"/>
      <c r="AH897" s="138"/>
    </row>
    <row r="898" spans="7:34" x14ac:dyDescent="0.3"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  <c r="AA898" s="138"/>
      <c r="AB898" s="138"/>
      <c r="AC898" s="138"/>
      <c r="AD898" s="138"/>
      <c r="AE898" s="138"/>
      <c r="AF898" s="138"/>
      <c r="AG898" s="138"/>
      <c r="AH898" s="138"/>
    </row>
    <row r="899" spans="7:34" x14ac:dyDescent="0.3"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  <c r="AA899" s="138"/>
      <c r="AB899" s="138"/>
      <c r="AC899" s="138"/>
      <c r="AD899" s="138"/>
      <c r="AE899" s="138"/>
      <c r="AF899" s="138"/>
      <c r="AG899" s="138"/>
      <c r="AH899" s="138"/>
    </row>
    <row r="900" spans="7:34" x14ac:dyDescent="0.3"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  <c r="AA900" s="138"/>
      <c r="AB900" s="138"/>
      <c r="AC900" s="138"/>
      <c r="AD900" s="138"/>
      <c r="AE900" s="138"/>
      <c r="AF900" s="138"/>
      <c r="AG900" s="138"/>
      <c r="AH900" s="138"/>
    </row>
    <row r="901" spans="7:34" x14ac:dyDescent="0.3"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  <c r="AA901" s="138"/>
      <c r="AB901" s="138"/>
      <c r="AC901" s="138"/>
      <c r="AD901" s="138"/>
      <c r="AE901" s="138"/>
      <c r="AF901" s="138"/>
      <c r="AG901" s="138"/>
      <c r="AH901" s="138"/>
    </row>
    <row r="902" spans="7:34" x14ac:dyDescent="0.3"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  <c r="AA902" s="138"/>
      <c r="AB902" s="138"/>
      <c r="AC902" s="138"/>
      <c r="AD902" s="138"/>
      <c r="AE902" s="138"/>
      <c r="AF902" s="138"/>
      <c r="AG902" s="138"/>
      <c r="AH902" s="138"/>
    </row>
    <row r="903" spans="7:34" x14ac:dyDescent="0.3"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  <c r="AA903" s="138"/>
      <c r="AB903" s="138"/>
      <c r="AC903" s="138"/>
      <c r="AD903" s="138"/>
      <c r="AE903" s="138"/>
      <c r="AF903" s="138"/>
      <c r="AG903" s="138"/>
      <c r="AH903" s="138"/>
    </row>
    <row r="904" spans="7:34" x14ac:dyDescent="0.3"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  <c r="AA904" s="138"/>
      <c r="AB904" s="138"/>
      <c r="AC904" s="138"/>
      <c r="AD904" s="138"/>
      <c r="AE904" s="138"/>
      <c r="AF904" s="138"/>
      <c r="AG904" s="138"/>
      <c r="AH904" s="138"/>
    </row>
    <row r="905" spans="7:34" x14ac:dyDescent="0.3"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  <c r="AA905" s="138"/>
      <c r="AB905" s="138"/>
      <c r="AC905" s="138"/>
      <c r="AD905" s="138"/>
      <c r="AE905" s="138"/>
      <c r="AF905" s="138"/>
      <c r="AG905" s="138"/>
      <c r="AH905" s="138"/>
    </row>
    <row r="906" spans="7:34" x14ac:dyDescent="0.3"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  <c r="AA906" s="138"/>
      <c r="AB906" s="138"/>
      <c r="AC906" s="138"/>
      <c r="AD906" s="138"/>
      <c r="AE906" s="138"/>
      <c r="AF906" s="138"/>
      <c r="AG906" s="138"/>
      <c r="AH906" s="138"/>
    </row>
    <row r="907" spans="7:34" x14ac:dyDescent="0.3"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  <c r="AA907" s="138"/>
      <c r="AB907" s="138"/>
      <c r="AC907" s="138"/>
      <c r="AD907" s="138"/>
      <c r="AE907" s="138"/>
      <c r="AF907" s="138"/>
      <c r="AG907" s="138"/>
      <c r="AH907" s="138"/>
    </row>
    <row r="908" spans="7:34" x14ac:dyDescent="0.3"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  <c r="AA908" s="138"/>
      <c r="AB908" s="138"/>
      <c r="AC908" s="138"/>
      <c r="AD908" s="138"/>
      <c r="AE908" s="138"/>
      <c r="AF908" s="138"/>
      <c r="AG908" s="138"/>
      <c r="AH908" s="138"/>
    </row>
    <row r="909" spans="7:34" x14ac:dyDescent="0.3"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  <c r="AA909" s="138"/>
      <c r="AB909" s="138"/>
      <c r="AC909" s="138"/>
      <c r="AD909" s="138"/>
      <c r="AE909" s="138"/>
      <c r="AF909" s="138"/>
      <c r="AG909" s="138"/>
      <c r="AH909" s="138"/>
    </row>
    <row r="910" spans="7:34" x14ac:dyDescent="0.3"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  <c r="AA910" s="138"/>
      <c r="AB910" s="138"/>
      <c r="AC910" s="138"/>
      <c r="AD910" s="138"/>
      <c r="AE910" s="138"/>
      <c r="AF910" s="138"/>
      <c r="AG910" s="138"/>
      <c r="AH910" s="138"/>
    </row>
    <row r="911" spans="7:34" x14ac:dyDescent="0.3"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  <c r="AA911" s="138"/>
      <c r="AB911" s="138"/>
      <c r="AC911" s="138"/>
      <c r="AD911" s="138"/>
      <c r="AE911" s="138"/>
      <c r="AF911" s="138"/>
      <c r="AG911" s="138"/>
      <c r="AH911" s="138"/>
    </row>
    <row r="912" spans="7:34" x14ac:dyDescent="0.3"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  <c r="AA912" s="138"/>
      <c r="AB912" s="138"/>
      <c r="AC912" s="138"/>
      <c r="AD912" s="138"/>
      <c r="AE912" s="138"/>
      <c r="AF912" s="138"/>
      <c r="AG912" s="138"/>
      <c r="AH912" s="138"/>
    </row>
    <row r="913" spans="7:34" x14ac:dyDescent="0.3"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  <c r="AA913" s="138"/>
      <c r="AB913" s="138"/>
      <c r="AC913" s="138"/>
      <c r="AD913" s="138"/>
      <c r="AE913" s="138"/>
      <c r="AF913" s="138"/>
      <c r="AG913" s="138"/>
      <c r="AH913" s="138"/>
    </row>
    <row r="914" spans="7:34" x14ac:dyDescent="0.3"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  <c r="AA914" s="138"/>
      <c r="AB914" s="138"/>
      <c r="AC914" s="138"/>
      <c r="AD914" s="138"/>
      <c r="AE914" s="138"/>
      <c r="AF914" s="138"/>
      <c r="AG914" s="138"/>
      <c r="AH914" s="138"/>
    </row>
    <row r="915" spans="7:34" x14ac:dyDescent="0.3"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  <c r="AA915" s="138"/>
      <c r="AB915" s="138"/>
      <c r="AC915" s="138"/>
      <c r="AD915" s="138"/>
      <c r="AE915" s="138"/>
      <c r="AF915" s="138"/>
      <c r="AG915" s="138"/>
      <c r="AH915" s="138"/>
    </row>
    <row r="916" spans="7:34" x14ac:dyDescent="0.3"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  <c r="AA916" s="138"/>
      <c r="AB916" s="138"/>
      <c r="AC916" s="138"/>
      <c r="AD916" s="138"/>
      <c r="AE916" s="138"/>
      <c r="AF916" s="138"/>
      <c r="AG916" s="138"/>
      <c r="AH916" s="138"/>
    </row>
    <row r="917" spans="7:34" x14ac:dyDescent="0.3"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  <c r="AA917" s="138"/>
      <c r="AB917" s="138"/>
      <c r="AC917" s="138"/>
      <c r="AD917" s="138"/>
      <c r="AE917" s="138"/>
      <c r="AF917" s="138"/>
      <c r="AG917" s="138"/>
      <c r="AH917" s="138"/>
    </row>
    <row r="918" spans="7:34" x14ac:dyDescent="0.3"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  <c r="AA918" s="138"/>
      <c r="AB918" s="138"/>
      <c r="AC918" s="138"/>
      <c r="AD918" s="138"/>
      <c r="AE918" s="138"/>
      <c r="AF918" s="138"/>
      <c r="AG918" s="138"/>
      <c r="AH918" s="138"/>
    </row>
    <row r="919" spans="7:34" x14ac:dyDescent="0.3"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  <c r="AA919" s="138"/>
      <c r="AB919" s="138"/>
      <c r="AC919" s="138"/>
      <c r="AD919" s="138"/>
      <c r="AE919" s="138"/>
      <c r="AF919" s="138"/>
      <c r="AG919" s="138"/>
      <c r="AH919" s="138"/>
    </row>
    <row r="920" spans="7:34" x14ac:dyDescent="0.3"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  <c r="AA920" s="138"/>
      <c r="AB920" s="138"/>
      <c r="AC920" s="138"/>
      <c r="AD920" s="138"/>
      <c r="AE920" s="138"/>
      <c r="AF920" s="138"/>
      <c r="AG920" s="138"/>
      <c r="AH920" s="138"/>
    </row>
    <row r="921" spans="7:34" x14ac:dyDescent="0.3"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  <c r="AA921" s="138"/>
      <c r="AB921" s="138"/>
      <c r="AC921" s="138"/>
      <c r="AD921" s="138"/>
      <c r="AE921" s="138"/>
      <c r="AF921" s="138"/>
      <c r="AG921" s="138"/>
      <c r="AH921" s="138"/>
    </row>
    <row r="922" spans="7:34" x14ac:dyDescent="0.3"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  <c r="AA922" s="138"/>
      <c r="AB922" s="138"/>
      <c r="AC922" s="138"/>
      <c r="AD922" s="138"/>
      <c r="AE922" s="138"/>
      <c r="AF922" s="138"/>
      <c r="AG922" s="138"/>
      <c r="AH922" s="138"/>
    </row>
    <row r="923" spans="7:34" x14ac:dyDescent="0.3"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  <c r="AA923" s="138"/>
      <c r="AB923" s="138"/>
      <c r="AC923" s="138"/>
      <c r="AD923" s="138"/>
      <c r="AE923" s="138"/>
      <c r="AF923" s="138"/>
      <c r="AG923" s="138"/>
      <c r="AH923" s="138"/>
    </row>
    <row r="924" spans="7:34" x14ac:dyDescent="0.3"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  <c r="AA924" s="138"/>
      <c r="AB924" s="138"/>
      <c r="AC924" s="138"/>
      <c r="AD924" s="138"/>
      <c r="AE924" s="138"/>
      <c r="AF924" s="138"/>
      <c r="AG924" s="138"/>
      <c r="AH924" s="138"/>
    </row>
    <row r="925" spans="7:34" x14ac:dyDescent="0.3"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  <c r="AA925" s="138"/>
      <c r="AB925" s="138"/>
      <c r="AC925" s="138"/>
      <c r="AD925" s="138"/>
      <c r="AE925" s="138"/>
      <c r="AF925" s="138"/>
      <c r="AG925" s="138"/>
      <c r="AH925" s="138"/>
    </row>
    <row r="926" spans="7:34" x14ac:dyDescent="0.3"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  <c r="AA926" s="138"/>
      <c r="AB926" s="138"/>
      <c r="AC926" s="138"/>
      <c r="AD926" s="138"/>
      <c r="AE926" s="138"/>
      <c r="AF926" s="138"/>
      <c r="AG926" s="138"/>
      <c r="AH926" s="138"/>
    </row>
    <row r="927" spans="7:34" x14ac:dyDescent="0.3"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  <c r="AA927" s="138"/>
      <c r="AB927" s="138"/>
      <c r="AC927" s="138"/>
      <c r="AD927" s="138"/>
      <c r="AE927" s="138"/>
      <c r="AF927" s="138"/>
      <c r="AG927" s="138"/>
      <c r="AH927" s="138"/>
    </row>
    <row r="928" spans="7:34" x14ac:dyDescent="0.3"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  <c r="AA928" s="138"/>
      <c r="AB928" s="138"/>
      <c r="AC928" s="138"/>
      <c r="AD928" s="138"/>
      <c r="AE928" s="138"/>
      <c r="AF928" s="138"/>
      <c r="AG928" s="138"/>
      <c r="AH928" s="138"/>
    </row>
    <row r="929" spans="7:34" x14ac:dyDescent="0.3"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  <c r="AA929" s="138"/>
      <c r="AB929" s="138"/>
      <c r="AC929" s="138"/>
      <c r="AD929" s="138"/>
      <c r="AE929" s="138"/>
      <c r="AF929" s="138"/>
      <c r="AG929" s="138"/>
      <c r="AH929" s="138"/>
    </row>
    <row r="930" spans="7:34" x14ac:dyDescent="0.3"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  <c r="AA930" s="138"/>
      <c r="AB930" s="138"/>
      <c r="AC930" s="138"/>
      <c r="AD930" s="138"/>
      <c r="AE930" s="138"/>
      <c r="AF930" s="138"/>
      <c r="AG930" s="138"/>
      <c r="AH930" s="138"/>
    </row>
    <row r="931" spans="7:34" x14ac:dyDescent="0.3"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  <c r="AA931" s="138"/>
      <c r="AB931" s="138"/>
      <c r="AC931" s="138"/>
      <c r="AD931" s="138"/>
      <c r="AE931" s="138"/>
      <c r="AF931" s="138"/>
      <c r="AG931" s="138"/>
      <c r="AH931" s="138"/>
    </row>
    <row r="932" spans="7:34" x14ac:dyDescent="0.3"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  <c r="AA932" s="138"/>
      <c r="AB932" s="138"/>
      <c r="AC932" s="138"/>
      <c r="AD932" s="138"/>
      <c r="AE932" s="138"/>
      <c r="AF932" s="138"/>
      <c r="AG932" s="138"/>
      <c r="AH932" s="138"/>
    </row>
    <row r="933" spans="7:34" x14ac:dyDescent="0.3"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  <c r="AA933" s="138"/>
      <c r="AB933" s="138"/>
      <c r="AC933" s="138"/>
      <c r="AD933" s="138"/>
      <c r="AE933" s="138"/>
      <c r="AF933" s="138"/>
      <c r="AG933" s="138"/>
      <c r="AH933" s="138"/>
    </row>
    <row r="934" spans="7:34" x14ac:dyDescent="0.3"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  <c r="AA934" s="138"/>
      <c r="AB934" s="138"/>
      <c r="AC934" s="138"/>
      <c r="AD934" s="138"/>
      <c r="AE934" s="138"/>
      <c r="AF934" s="138"/>
      <c r="AG934" s="138"/>
      <c r="AH934" s="138"/>
    </row>
    <row r="935" spans="7:34" x14ac:dyDescent="0.3"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  <c r="AA935" s="138"/>
      <c r="AB935" s="138"/>
      <c r="AC935" s="138"/>
      <c r="AD935" s="138"/>
      <c r="AE935" s="138"/>
      <c r="AF935" s="138"/>
      <c r="AG935" s="138"/>
      <c r="AH935" s="138"/>
    </row>
    <row r="936" spans="7:34" x14ac:dyDescent="0.3"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  <c r="AA936" s="138"/>
      <c r="AB936" s="138"/>
      <c r="AC936" s="138"/>
      <c r="AD936" s="138"/>
      <c r="AE936" s="138"/>
      <c r="AF936" s="138"/>
      <c r="AG936" s="138"/>
      <c r="AH936" s="138"/>
    </row>
    <row r="937" spans="7:34" x14ac:dyDescent="0.3"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  <c r="AA937" s="138"/>
      <c r="AB937" s="138"/>
      <c r="AC937" s="138"/>
      <c r="AD937" s="138"/>
      <c r="AE937" s="138"/>
      <c r="AF937" s="138"/>
      <c r="AG937" s="138"/>
      <c r="AH937" s="138"/>
    </row>
    <row r="938" spans="7:34" x14ac:dyDescent="0.3"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  <c r="AA938" s="138"/>
      <c r="AB938" s="138"/>
      <c r="AC938" s="138"/>
      <c r="AD938" s="138"/>
      <c r="AE938" s="138"/>
      <c r="AF938" s="138"/>
      <c r="AG938" s="138"/>
      <c r="AH938" s="138"/>
    </row>
    <row r="939" spans="7:34" x14ac:dyDescent="0.3"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  <c r="AA939" s="138"/>
      <c r="AB939" s="138"/>
      <c r="AC939" s="138"/>
      <c r="AD939" s="138"/>
      <c r="AE939" s="138"/>
      <c r="AF939" s="138"/>
      <c r="AG939" s="138"/>
      <c r="AH939" s="138"/>
    </row>
    <row r="940" spans="7:34" x14ac:dyDescent="0.3"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  <c r="AA940" s="138"/>
      <c r="AB940" s="138"/>
      <c r="AC940" s="138"/>
      <c r="AD940" s="138"/>
      <c r="AE940" s="138"/>
      <c r="AF940" s="138"/>
      <c r="AG940" s="138"/>
      <c r="AH940" s="138"/>
    </row>
    <row r="941" spans="7:34" x14ac:dyDescent="0.3"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  <c r="AA941" s="138"/>
      <c r="AB941" s="138"/>
      <c r="AC941" s="138"/>
      <c r="AD941" s="138"/>
      <c r="AE941" s="138"/>
      <c r="AF941" s="138"/>
      <c r="AG941" s="138"/>
      <c r="AH941" s="138"/>
    </row>
    <row r="942" spans="7:34" x14ac:dyDescent="0.3"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  <c r="AA942" s="138"/>
      <c r="AB942" s="138"/>
      <c r="AC942" s="138"/>
      <c r="AD942" s="138"/>
      <c r="AE942" s="138"/>
      <c r="AF942" s="138"/>
      <c r="AG942" s="138"/>
      <c r="AH942" s="138"/>
    </row>
    <row r="943" spans="7:34" x14ac:dyDescent="0.3"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  <c r="AA943" s="138"/>
      <c r="AB943" s="138"/>
      <c r="AC943" s="138"/>
      <c r="AD943" s="138"/>
      <c r="AE943" s="138"/>
      <c r="AF943" s="138"/>
      <c r="AG943" s="138"/>
      <c r="AH943" s="138"/>
    </row>
    <row r="944" spans="7:34" x14ac:dyDescent="0.3"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  <c r="AA944" s="138"/>
      <c r="AB944" s="138"/>
      <c r="AC944" s="138"/>
      <c r="AD944" s="138"/>
      <c r="AE944" s="138"/>
      <c r="AF944" s="138"/>
      <c r="AG944" s="138"/>
      <c r="AH944" s="138"/>
    </row>
    <row r="945" spans="7:34" x14ac:dyDescent="0.3"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  <c r="AA945" s="138"/>
      <c r="AB945" s="138"/>
      <c r="AC945" s="138"/>
      <c r="AD945" s="138"/>
      <c r="AE945" s="138"/>
      <c r="AF945" s="138"/>
      <c r="AG945" s="138"/>
      <c r="AH945" s="138"/>
    </row>
    <row r="946" spans="7:34" x14ac:dyDescent="0.3"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  <c r="AA946" s="138"/>
      <c r="AB946" s="138"/>
      <c r="AC946" s="138"/>
      <c r="AD946" s="138"/>
      <c r="AE946" s="138"/>
      <c r="AF946" s="138"/>
      <c r="AG946" s="138"/>
      <c r="AH946" s="138"/>
    </row>
    <row r="947" spans="7:34" x14ac:dyDescent="0.3"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  <c r="AA947" s="138"/>
      <c r="AB947" s="138"/>
      <c r="AC947" s="138"/>
      <c r="AD947" s="138"/>
      <c r="AE947" s="138"/>
      <c r="AF947" s="138"/>
      <c r="AG947" s="138"/>
      <c r="AH947" s="138"/>
    </row>
    <row r="948" spans="7:34" x14ac:dyDescent="0.3"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  <c r="AA948" s="138"/>
      <c r="AB948" s="138"/>
      <c r="AC948" s="138"/>
      <c r="AD948" s="138"/>
      <c r="AE948" s="138"/>
      <c r="AF948" s="138"/>
      <c r="AG948" s="138"/>
      <c r="AH948" s="138"/>
    </row>
    <row r="949" spans="7:34" x14ac:dyDescent="0.3"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  <c r="AA949" s="138"/>
      <c r="AB949" s="138"/>
      <c r="AC949" s="138"/>
      <c r="AD949" s="138"/>
      <c r="AE949" s="138"/>
      <c r="AF949" s="138"/>
      <c r="AG949" s="138"/>
      <c r="AH949" s="138"/>
    </row>
    <row r="950" spans="7:34" x14ac:dyDescent="0.3"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  <c r="AA950" s="138"/>
      <c r="AB950" s="138"/>
      <c r="AC950" s="138"/>
      <c r="AD950" s="138"/>
      <c r="AE950" s="138"/>
      <c r="AF950" s="138"/>
      <c r="AG950" s="138"/>
      <c r="AH950" s="138"/>
    </row>
    <row r="951" spans="7:34" x14ac:dyDescent="0.3"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  <c r="AA951" s="138"/>
      <c r="AB951" s="138"/>
      <c r="AC951" s="138"/>
      <c r="AD951" s="138"/>
      <c r="AE951" s="138"/>
      <c r="AF951" s="138"/>
      <c r="AG951" s="138"/>
      <c r="AH951" s="138"/>
    </row>
    <row r="952" spans="7:34" x14ac:dyDescent="0.3"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  <c r="AA952" s="138"/>
      <c r="AB952" s="138"/>
      <c r="AC952" s="138"/>
      <c r="AD952" s="138"/>
      <c r="AE952" s="138"/>
      <c r="AF952" s="138"/>
      <c r="AG952" s="138"/>
      <c r="AH952" s="138"/>
    </row>
    <row r="953" spans="7:34" x14ac:dyDescent="0.3"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  <c r="AA953" s="138"/>
      <c r="AB953" s="138"/>
      <c r="AC953" s="138"/>
      <c r="AD953" s="138"/>
      <c r="AE953" s="138"/>
      <c r="AF953" s="138"/>
      <c r="AG953" s="138"/>
      <c r="AH953" s="138"/>
    </row>
    <row r="954" spans="7:34" x14ac:dyDescent="0.3"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  <c r="AA954" s="138"/>
      <c r="AB954" s="138"/>
      <c r="AC954" s="138"/>
      <c r="AD954" s="138"/>
      <c r="AE954" s="138"/>
      <c r="AF954" s="138"/>
      <c r="AG954" s="138"/>
      <c r="AH954" s="138"/>
    </row>
    <row r="955" spans="7:34" x14ac:dyDescent="0.3"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  <c r="AA955" s="138"/>
      <c r="AB955" s="138"/>
      <c r="AC955" s="138"/>
      <c r="AD955" s="138"/>
      <c r="AE955" s="138"/>
      <c r="AF955" s="138"/>
      <c r="AG955" s="138"/>
      <c r="AH955" s="138"/>
    </row>
    <row r="956" spans="7:34" x14ac:dyDescent="0.3"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  <c r="AA956" s="138"/>
      <c r="AB956" s="138"/>
      <c r="AC956" s="138"/>
      <c r="AD956" s="138"/>
      <c r="AE956" s="138"/>
      <c r="AF956" s="138"/>
      <c r="AG956" s="138"/>
      <c r="AH956" s="138"/>
    </row>
    <row r="957" spans="7:34" x14ac:dyDescent="0.3"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  <c r="AA957" s="138"/>
      <c r="AB957" s="138"/>
      <c r="AC957" s="138"/>
      <c r="AD957" s="138"/>
      <c r="AE957" s="138"/>
      <c r="AF957" s="138"/>
      <c r="AG957" s="138"/>
      <c r="AH957" s="138"/>
    </row>
    <row r="958" spans="7:34" x14ac:dyDescent="0.3"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  <c r="AA958" s="138"/>
      <c r="AB958" s="138"/>
      <c r="AC958" s="138"/>
      <c r="AD958" s="138"/>
      <c r="AE958" s="138"/>
      <c r="AF958" s="138"/>
      <c r="AG958" s="138"/>
      <c r="AH958" s="138"/>
    </row>
    <row r="959" spans="7:34" x14ac:dyDescent="0.3"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  <c r="AA959" s="138"/>
      <c r="AB959" s="138"/>
      <c r="AC959" s="138"/>
      <c r="AD959" s="138"/>
      <c r="AE959" s="138"/>
      <c r="AF959" s="138"/>
      <c r="AG959" s="138"/>
      <c r="AH959" s="138"/>
    </row>
    <row r="960" spans="7:34" x14ac:dyDescent="0.3"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  <c r="AA960" s="138"/>
      <c r="AB960" s="138"/>
      <c r="AC960" s="138"/>
      <c r="AD960" s="138"/>
      <c r="AE960" s="138"/>
      <c r="AF960" s="138"/>
      <c r="AG960" s="138"/>
      <c r="AH960" s="138"/>
    </row>
    <row r="961" spans="7:34" x14ac:dyDescent="0.3"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  <c r="AA961" s="138"/>
      <c r="AB961" s="138"/>
      <c r="AC961" s="138"/>
      <c r="AD961" s="138"/>
      <c r="AE961" s="138"/>
      <c r="AF961" s="138"/>
      <c r="AG961" s="138"/>
      <c r="AH961" s="138"/>
    </row>
    <row r="962" spans="7:34" x14ac:dyDescent="0.3"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  <c r="AA962" s="138"/>
      <c r="AB962" s="138"/>
      <c r="AC962" s="138"/>
      <c r="AD962" s="138"/>
      <c r="AE962" s="138"/>
      <c r="AF962" s="138"/>
      <c r="AG962" s="138"/>
      <c r="AH962" s="138"/>
    </row>
    <row r="963" spans="7:34" x14ac:dyDescent="0.3"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  <c r="AA963" s="138"/>
      <c r="AB963" s="138"/>
      <c r="AC963" s="138"/>
      <c r="AD963" s="138"/>
      <c r="AE963" s="138"/>
      <c r="AF963" s="138"/>
      <c r="AG963" s="138"/>
      <c r="AH963" s="138"/>
    </row>
    <row r="964" spans="7:34" x14ac:dyDescent="0.3"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  <c r="AA964" s="138"/>
      <c r="AB964" s="138"/>
      <c r="AC964" s="138"/>
      <c r="AD964" s="138"/>
      <c r="AE964" s="138"/>
      <c r="AF964" s="138"/>
      <c r="AG964" s="138"/>
      <c r="AH964" s="138"/>
    </row>
    <row r="965" spans="7:34" x14ac:dyDescent="0.3"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  <c r="AA965" s="138"/>
      <c r="AB965" s="138"/>
      <c r="AC965" s="138"/>
      <c r="AD965" s="138"/>
      <c r="AE965" s="138"/>
      <c r="AF965" s="138"/>
      <c r="AG965" s="138"/>
      <c r="AH965" s="138"/>
    </row>
    <row r="966" spans="7:34" x14ac:dyDescent="0.3"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  <c r="AA966" s="138"/>
      <c r="AB966" s="138"/>
      <c r="AC966" s="138"/>
      <c r="AD966" s="138"/>
      <c r="AE966" s="138"/>
      <c r="AF966" s="138"/>
      <c r="AG966" s="138"/>
      <c r="AH966" s="138"/>
    </row>
    <row r="967" spans="7:34" x14ac:dyDescent="0.3"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  <c r="AA967" s="138"/>
      <c r="AB967" s="138"/>
      <c r="AC967" s="138"/>
      <c r="AD967" s="138"/>
      <c r="AE967" s="138"/>
      <c r="AF967" s="138"/>
      <c r="AG967" s="138"/>
      <c r="AH967" s="138"/>
    </row>
    <row r="968" spans="7:34" x14ac:dyDescent="0.3"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  <c r="AA968" s="138"/>
      <c r="AB968" s="138"/>
      <c r="AC968" s="138"/>
      <c r="AD968" s="138"/>
      <c r="AE968" s="138"/>
      <c r="AF968" s="138"/>
      <c r="AG968" s="138"/>
      <c r="AH968" s="138"/>
    </row>
    <row r="969" spans="7:34" x14ac:dyDescent="0.3"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  <c r="AA969" s="138"/>
      <c r="AB969" s="138"/>
      <c r="AC969" s="138"/>
      <c r="AD969" s="138"/>
      <c r="AE969" s="138"/>
      <c r="AF969" s="138"/>
      <c r="AG969" s="138"/>
      <c r="AH969" s="138"/>
    </row>
    <row r="970" spans="7:34" x14ac:dyDescent="0.3"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  <c r="AA970" s="138"/>
      <c r="AB970" s="138"/>
      <c r="AC970" s="138"/>
      <c r="AD970" s="138"/>
      <c r="AE970" s="138"/>
      <c r="AF970" s="138"/>
      <c r="AG970" s="138"/>
      <c r="AH970" s="138"/>
    </row>
    <row r="971" spans="7:34" x14ac:dyDescent="0.3"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  <c r="AA971" s="138"/>
      <c r="AB971" s="138"/>
      <c r="AC971" s="138"/>
      <c r="AD971" s="138"/>
      <c r="AE971" s="138"/>
      <c r="AF971" s="138"/>
      <c r="AG971" s="138"/>
      <c r="AH971" s="138"/>
    </row>
    <row r="972" spans="7:34" x14ac:dyDescent="0.3"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  <c r="AA972" s="138"/>
      <c r="AB972" s="138"/>
      <c r="AC972" s="138"/>
      <c r="AD972" s="138"/>
      <c r="AE972" s="138"/>
      <c r="AF972" s="138"/>
      <c r="AG972" s="138"/>
      <c r="AH972" s="138"/>
    </row>
    <row r="973" spans="7:34" x14ac:dyDescent="0.3"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  <c r="AA973" s="138"/>
      <c r="AB973" s="138"/>
      <c r="AC973" s="138"/>
      <c r="AD973" s="138"/>
      <c r="AE973" s="138"/>
      <c r="AF973" s="138"/>
      <c r="AG973" s="138"/>
      <c r="AH973" s="138"/>
    </row>
    <row r="974" spans="7:34" x14ac:dyDescent="0.3"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  <c r="AA974" s="138"/>
      <c r="AB974" s="138"/>
      <c r="AC974" s="138"/>
      <c r="AD974" s="138"/>
      <c r="AE974" s="138"/>
      <c r="AF974" s="138"/>
      <c r="AG974" s="138"/>
      <c r="AH974" s="138"/>
    </row>
    <row r="975" spans="7:34" x14ac:dyDescent="0.3"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  <c r="AA975" s="138"/>
      <c r="AB975" s="138"/>
      <c r="AC975" s="138"/>
      <c r="AD975" s="138"/>
      <c r="AE975" s="138"/>
      <c r="AF975" s="138"/>
      <c r="AG975" s="138"/>
      <c r="AH975" s="138"/>
    </row>
    <row r="976" spans="7:34" x14ac:dyDescent="0.3"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  <c r="AA976" s="138"/>
      <c r="AB976" s="138"/>
      <c r="AC976" s="138"/>
      <c r="AD976" s="138"/>
      <c r="AE976" s="138"/>
      <c r="AF976" s="138"/>
      <c r="AG976" s="138"/>
      <c r="AH976" s="138"/>
    </row>
    <row r="977" spans="7:34" x14ac:dyDescent="0.3"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  <c r="AA977" s="138"/>
      <c r="AB977" s="138"/>
      <c r="AC977" s="138"/>
      <c r="AD977" s="138"/>
      <c r="AE977" s="138"/>
      <c r="AF977" s="138"/>
      <c r="AG977" s="138"/>
      <c r="AH977" s="138"/>
    </row>
    <row r="978" spans="7:34" x14ac:dyDescent="0.3"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  <c r="Z978" s="138"/>
      <c r="AA978" s="138"/>
      <c r="AB978" s="138"/>
      <c r="AC978" s="138"/>
      <c r="AD978" s="138"/>
      <c r="AE978" s="138"/>
      <c r="AF978" s="138"/>
      <c r="AG978" s="138"/>
      <c r="AH978" s="138"/>
    </row>
    <row r="979" spans="7:34" x14ac:dyDescent="0.3"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  <c r="Z979" s="138"/>
      <c r="AA979" s="138"/>
      <c r="AB979" s="138"/>
      <c r="AC979" s="138"/>
      <c r="AD979" s="138"/>
      <c r="AE979" s="138"/>
      <c r="AF979" s="138"/>
      <c r="AG979" s="138"/>
      <c r="AH979" s="138"/>
    </row>
    <row r="980" spans="7:34" x14ac:dyDescent="0.3"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  <c r="Z980" s="138"/>
      <c r="AA980" s="138"/>
      <c r="AB980" s="138"/>
      <c r="AC980" s="138"/>
      <c r="AD980" s="138"/>
      <c r="AE980" s="138"/>
      <c r="AF980" s="138"/>
      <c r="AG980" s="138"/>
      <c r="AH980" s="138"/>
    </row>
    <row r="981" spans="7:34" x14ac:dyDescent="0.3"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  <c r="Z981" s="138"/>
      <c r="AA981" s="138"/>
      <c r="AB981" s="138"/>
      <c r="AC981" s="138"/>
      <c r="AD981" s="138"/>
      <c r="AE981" s="138"/>
      <c r="AF981" s="138"/>
      <c r="AG981" s="138"/>
      <c r="AH981" s="138"/>
    </row>
    <row r="982" spans="7:34" x14ac:dyDescent="0.3"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  <c r="Z982" s="138"/>
      <c r="AA982" s="138"/>
      <c r="AB982" s="138"/>
      <c r="AC982" s="138"/>
      <c r="AD982" s="138"/>
      <c r="AE982" s="138"/>
      <c r="AF982" s="138"/>
      <c r="AG982" s="138"/>
      <c r="AH982" s="138"/>
    </row>
    <row r="983" spans="7:34" x14ac:dyDescent="0.3"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  <c r="Z983" s="138"/>
      <c r="AA983" s="138"/>
      <c r="AB983" s="138"/>
      <c r="AC983" s="138"/>
      <c r="AD983" s="138"/>
      <c r="AE983" s="138"/>
      <c r="AF983" s="138"/>
      <c r="AG983" s="138"/>
      <c r="AH983" s="138"/>
    </row>
    <row r="984" spans="7:34" x14ac:dyDescent="0.3"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  <c r="Z984" s="138"/>
      <c r="AA984" s="138"/>
      <c r="AB984" s="138"/>
      <c r="AC984" s="138"/>
      <c r="AD984" s="138"/>
      <c r="AE984" s="138"/>
      <c r="AF984" s="138"/>
      <c r="AG984" s="138"/>
      <c r="AH984" s="138"/>
    </row>
    <row r="985" spans="7:34" x14ac:dyDescent="0.3"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  <c r="Z985" s="138"/>
      <c r="AA985" s="138"/>
      <c r="AB985" s="138"/>
      <c r="AC985" s="138"/>
      <c r="AD985" s="138"/>
      <c r="AE985" s="138"/>
      <c r="AF985" s="138"/>
      <c r="AG985" s="138"/>
      <c r="AH985" s="138"/>
    </row>
    <row r="986" spans="7:34" x14ac:dyDescent="0.3"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  <c r="Z986" s="138"/>
      <c r="AA986" s="138"/>
      <c r="AB986" s="138"/>
      <c r="AC986" s="138"/>
      <c r="AD986" s="138"/>
      <c r="AE986" s="138"/>
      <c r="AF986" s="138"/>
      <c r="AG986" s="138"/>
      <c r="AH986" s="138"/>
    </row>
    <row r="987" spans="7:34" x14ac:dyDescent="0.3"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  <c r="Z987" s="138"/>
      <c r="AA987" s="138"/>
      <c r="AB987" s="138"/>
      <c r="AC987" s="138"/>
      <c r="AD987" s="138"/>
      <c r="AE987" s="138"/>
      <c r="AF987" s="138"/>
      <c r="AG987" s="138"/>
      <c r="AH987" s="138"/>
    </row>
    <row r="988" spans="7:34" x14ac:dyDescent="0.3"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  <c r="Z988" s="138"/>
      <c r="AA988" s="138"/>
      <c r="AB988" s="138"/>
      <c r="AC988" s="138"/>
      <c r="AD988" s="138"/>
      <c r="AE988" s="138"/>
      <c r="AF988" s="138"/>
      <c r="AG988" s="138"/>
      <c r="AH988" s="138"/>
    </row>
    <row r="989" spans="7:34" x14ac:dyDescent="0.3"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  <c r="Z989" s="138"/>
      <c r="AA989" s="138"/>
      <c r="AB989" s="138"/>
      <c r="AC989" s="138"/>
      <c r="AD989" s="138"/>
      <c r="AE989" s="138"/>
      <c r="AF989" s="138"/>
      <c r="AG989" s="138"/>
      <c r="AH989" s="138"/>
    </row>
    <row r="990" spans="7:34" x14ac:dyDescent="0.3"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  <c r="Z990" s="138"/>
      <c r="AA990" s="138"/>
      <c r="AB990" s="138"/>
      <c r="AC990" s="138"/>
      <c r="AD990" s="138"/>
      <c r="AE990" s="138"/>
      <c r="AF990" s="138"/>
      <c r="AG990" s="138"/>
      <c r="AH990" s="138"/>
    </row>
    <row r="991" spans="7:34" x14ac:dyDescent="0.3"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  <c r="Z991" s="138"/>
      <c r="AA991" s="138"/>
      <c r="AB991" s="138"/>
      <c r="AC991" s="138"/>
      <c r="AD991" s="138"/>
      <c r="AE991" s="138"/>
      <c r="AF991" s="138"/>
      <c r="AG991" s="138"/>
      <c r="AH991" s="138"/>
    </row>
    <row r="992" spans="7:34" x14ac:dyDescent="0.3"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  <c r="Z992" s="138"/>
      <c r="AA992" s="138"/>
      <c r="AB992" s="138"/>
      <c r="AC992" s="138"/>
      <c r="AD992" s="138"/>
      <c r="AE992" s="138"/>
      <c r="AF992" s="138"/>
      <c r="AG992" s="138"/>
      <c r="AH992" s="138"/>
    </row>
    <row r="993" spans="7:34" x14ac:dyDescent="0.3"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  <c r="Z993" s="138"/>
      <c r="AA993" s="138"/>
      <c r="AB993" s="138"/>
      <c r="AC993" s="138"/>
      <c r="AD993" s="138"/>
      <c r="AE993" s="138"/>
      <c r="AF993" s="138"/>
      <c r="AG993" s="138"/>
      <c r="AH993" s="138"/>
    </row>
    <row r="994" spans="7:34" x14ac:dyDescent="0.3"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  <c r="Z994" s="138"/>
      <c r="AA994" s="138"/>
      <c r="AB994" s="138"/>
      <c r="AC994" s="138"/>
      <c r="AD994" s="138"/>
      <c r="AE994" s="138"/>
      <c r="AF994" s="138"/>
      <c r="AG994" s="138"/>
      <c r="AH994" s="138"/>
    </row>
    <row r="995" spans="7:34" x14ac:dyDescent="0.3"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  <c r="AA995" s="138"/>
      <c r="AB995" s="138"/>
      <c r="AC995" s="138"/>
      <c r="AD995" s="138"/>
      <c r="AE995" s="138"/>
      <c r="AF995" s="138"/>
      <c r="AG995" s="138"/>
      <c r="AH995" s="138"/>
    </row>
    <row r="996" spans="7:34" x14ac:dyDescent="0.3"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  <c r="Z996" s="138"/>
      <c r="AA996" s="138"/>
      <c r="AB996" s="138"/>
      <c r="AC996" s="138"/>
      <c r="AD996" s="138"/>
      <c r="AE996" s="138"/>
      <c r="AF996" s="138"/>
      <c r="AG996" s="138"/>
      <c r="AH996" s="138"/>
    </row>
    <row r="997" spans="7:34" x14ac:dyDescent="0.3"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  <c r="Z997" s="138"/>
      <c r="AA997" s="138"/>
      <c r="AB997" s="138"/>
      <c r="AC997" s="138"/>
      <c r="AD997" s="138"/>
      <c r="AE997" s="138"/>
      <c r="AF997" s="138"/>
      <c r="AG997" s="138"/>
      <c r="AH997" s="138"/>
    </row>
    <row r="998" spans="7:34" x14ac:dyDescent="0.3"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  <c r="Z998" s="138"/>
      <c r="AA998" s="138"/>
      <c r="AB998" s="138"/>
      <c r="AC998" s="138"/>
      <c r="AD998" s="138"/>
      <c r="AE998" s="138"/>
      <c r="AF998" s="138"/>
      <c r="AG998" s="138"/>
      <c r="AH998" s="138"/>
    </row>
    <row r="999" spans="7:34" x14ac:dyDescent="0.3"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  <c r="Z999" s="138"/>
      <c r="AA999" s="138"/>
      <c r="AB999" s="138"/>
      <c r="AC999" s="138"/>
      <c r="AD999" s="138"/>
      <c r="AE999" s="138"/>
      <c r="AF999" s="138"/>
      <c r="AG999" s="138"/>
      <c r="AH999" s="138"/>
    </row>
    <row r="1000" spans="7:34" x14ac:dyDescent="0.3"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  <c r="Z1000" s="138"/>
      <c r="AA1000" s="138"/>
      <c r="AB1000" s="138"/>
      <c r="AC1000" s="138"/>
      <c r="AD1000" s="138"/>
      <c r="AE1000" s="138"/>
      <c r="AF1000" s="138"/>
      <c r="AG1000" s="138"/>
      <c r="AH1000" s="138"/>
    </row>
    <row r="1001" spans="7:34" x14ac:dyDescent="0.3">
      <c r="G1001" s="138"/>
      <c r="H1001" s="138"/>
      <c r="I1001" s="138"/>
      <c r="J1001" s="138"/>
      <c r="K1001" s="138"/>
      <c r="L1001" s="138"/>
      <c r="M1001" s="138"/>
      <c r="N1001" s="138"/>
      <c r="O1001" s="138"/>
      <c r="P1001" s="138"/>
      <c r="Q1001" s="138"/>
      <c r="R1001" s="138"/>
      <c r="S1001" s="138"/>
      <c r="T1001" s="138"/>
      <c r="U1001" s="138"/>
      <c r="V1001" s="138"/>
      <c r="W1001" s="138"/>
      <c r="X1001" s="138"/>
      <c r="Y1001" s="138"/>
      <c r="Z1001" s="138"/>
      <c r="AA1001" s="138"/>
      <c r="AB1001" s="138"/>
      <c r="AC1001" s="138"/>
      <c r="AD1001" s="138"/>
      <c r="AE1001" s="138"/>
      <c r="AF1001" s="138"/>
      <c r="AG1001" s="138"/>
      <c r="AH1001" s="138"/>
    </row>
    <row r="1002" spans="7:34" x14ac:dyDescent="0.3">
      <c r="G1002" s="138"/>
      <c r="H1002" s="138"/>
      <c r="I1002" s="138"/>
      <c r="J1002" s="138"/>
      <c r="K1002" s="138"/>
      <c r="L1002" s="138"/>
      <c r="M1002" s="138"/>
      <c r="N1002" s="138"/>
      <c r="O1002" s="138"/>
      <c r="P1002" s="138"/>
      <c r="Q1002" s="138"/>
      <c r="R1002" s="138"/>
      <c r="S1002" s="138"/>
      <c r="T1002" s="138"/>
      <c r="U1002" s="138"/>
      <c r="V1002" s="138"/>
      <c r="W1002" s="138"/>
      <c r="X1002" s="138"/>
      <c r="Y1002" s="138"/>
      <c r="Z1002" s="138"/>
      <c r="AA1002" s="138"/>
      <c r="AB1002" s="138"/>
      <c r="AC1002" s="138"/>
      <c r="AD1002" s="138"/>
      <c r="AE1002" s="138"/>
      <c r="AF1002" s="138"/>
      <c r="AG1002" s="138"/>
      <c r="AH1002" s="138"/>
    </row>
    <row r="1003" spans="7:34" x14ac:dyDescent="0.3">
      <c r="G1003" s="138"/>
      <c r="H1003" s="138"/>
      <c r="I1003" s="138"/>
      <c r="J1003" s="138"/>
      <c r="K1003" s="138"/>
      <c r="L1003" s="138"/>
      <c r="M1003" s="138"/>
      <c r="N1003" s="138"/>
      <c r="O1003" s="138"/>
      <c r="P1003" s="138"/>
      <c r="Q1003" s="138"/>
      <c r="R1003" s="138"/>
      <c r="S1003" s="138"/>
      <c r="T1003" s="138"/>
      <c r="U1003" s="138"/>
      <c r="V1003" s="138"/>
      <c r="W1003" s="138"/>
      <c r="X1003" s="138"/>
      <c r="Y1003" s="138"/>
      <c r="Z1003" s="138"/>
      <c r="AA1003" s="138"/>
      <c r="AB1003" s="138"/>
      <c r="AC1003" s="138"/>
      <c r="AD1003" s="138"/>
      <c r="AE1003" s="138"/>
      <c r="AF1003" s="138"/>
      <c r="AG1003" s="138"/>
      <c r="AH1003" s="138"/>
    </row>
    <row r="1004" spans="7:34" x14ac:dyDescent="0.3">
      <c r="G1004" s="138"/>
      <c r="H1004" s="138"/>
      <c r="I1004" s="138"/>
      <c r="J1004" s="138"/>
      <c r="K1004" s="138"/>
      <c r="L1004" s="138"/>
      <c r="M1004" s="138"/>
      <c r="N1004" s="138"/>
      <c r="O1004" s="138"/>
      <c r="P1004" s="138"/>
      <c r="Q1004" s="138"/>
      <c r="R1004" s="138"/>
      <c r="S1004" s="138"/>
      <c r="T1004" s="138"/>
      <c r="U1004" s="138"/>
      <c r="V1004" s="138"/>
      <c r="W1004" s="138"/>
      <c r="X1004" s="138"/>
      <c r="Y1004" s="138"/>
      <c r="Z1004" s="138"/>
      <c r="AA1004" s="138"/>
      <c r="AB1004" s="138"/>
      <c r="AC1004" s="138"/>
      <c r="AD1004" s="138"/>
      <c r="AE1004" s="138"/>
      <c r="AF1004" s="138"/>
      <c r="AG1004" s="138"/>
      <c r="AH1004" s="138"/>
    </row>
    <row r="1005" spans="7:34" x14ac:dyDescent="0.3">
      <c r="G1005" s="138"/>
      <c r="H1005" s="138"/>
      <c r="I1005" s="138"/>
      <c r="J1005" s="138"/>
      <c r="K1005" s="138"/>
      <c r="L1005" s="138"/>
      <c r="M1005" s="138"/>
      <c r="N1005" s="138"/>
      <c r="O1005" s="138"/>
      <c r="P1005" s="138"/>
      <c r="Q1005" s="138"/>
      <c r="R1005" s="138"/>
      <c r="S1005" s="138"/>
      <c r="T1005" s="138"/>
      <c r="U1005" s="138"/>
      <c r="V1005" s="138"/>
      <c r="W1005" s="138"/>
      <c r="X1005" s="138"/>
      <c r="Y1005" s="138"/>
      <c r="Z1005" s="138"/>
      <c r="AA1005" s="138"/>
      <c r="AB1005" s="138"/>
      <c r="AC1005" s="138"/>
      <c r="AD1005" s="138"/>
      <c r="AE1005" s="138"/>
      <c r="AF1005" s="138"/>
      <c r="AG1005" s="138"/>
      <c r="AH1005" s="138"/>
    </row>
    <row r="1006" spans="7:34" x14ac:dyDescent="0.3">
      <c r="G1006" s="138"/>
      <c r="H1006" s="138"/>
      <c r="I1006" s="138"/>
      <c r="J1006" s="138"/>
      <c r="K1006" s="138"/>
      <c r="L1006" s="138"/>
      <c r="M1006" s="138"/>
      <c r="N1006" s="138"/>
      <c r="O1006" s="138"/>
      <c r="P1006" s="138"/>
      <c r="Q1006" s="138"/>
      <c r="R1006" s="138"/>
      <c r="S1006" s="138"/>
      <c r="T1006" s="138"/>
      <c r="U1006" s="138"/>
      <c r="V1006" s="138"/>
      <c r="W1006" s="138"/>
      <c r="X1006" s="138"/>
      <c r="Y1006" s="138"/>
      <c r="Z1006" s="138"/>
      <c r="AA1006" s="138"/>
      <c r="AB1006" s="138"/>
      <c r="AC1006" s="138"/>
      <c r="AD1006" s="138"/>
      <c r="AE1006" s="138"/>
      <c r="AF1006" s="138"/>
      <c r="AG1006" s="138"/>
      <c r="AH1006" s="138"/>
    </row>
    <row r="1007" spans="7:34" x14ac:dyDescent="0.3">
      <c r="G1007" s="138"/>
      <c r="H1007" s="138"/>
      <c r="I1007" s="138"/>
      <c r="J1007" s="138"/>
      <c r="K1007" s="138"/>
      <c r="L1007" s="138"/>
      <c r="M1007" s="138"/>
      <c r="N1007" s="138"/>
      <c r="O1007" s="138"/>
      <c r="P1007" s="138"/>
      <c r="Q1007" s="138"/>
      <c r="R1007" s="138"/>
      <c r="S1007" s="138"/>
      <c r="T1007" s="138"/>
      <c r="U1007" s="138"/>
      <c r="V1007" s="138"/>
      <c r="W1007" s="138"/>
      <c r="X1007" s="138"/>
      <c r="Y1007" s="138"/>
      <c r="Z1007" s="138"/>
      <c r="AA1007" s="138"/>
      <c r="AB1007" s="138"/>
      <c r="AC1007" s="138"/>
      <c r="AD1007" s="138"/>
      <c r="AE1007" s="138"/>
      <c r="AF1007" s="138"/>
      <c r="AG1007" s="138"/>
      <c r="AH1007" s="138"/>
    </row>
    <row r="1008" spans="7:34" x14ac:dyDescent="0.3">
      <c r="G1008" s="138"/>
      <c r="H1008" s="138"/>
      <c r="I1008" s="138"/>
      <c r="J1008" s="138"/>
      <c r="K1008" s="138"/>
      <c r="L1008" s="138"/>
      <c r="M1008" s="138"/>
      <c r="N1008" s="138"/>
      <c r="O1008" s="138"/>
      <c r="P1008" s="138"/>
      <c r="Q1008" s="138"/>
      <c r="R1008" s="138"/>
      <c r="S1008" s="138"/>
      <c r="T1008" s="138"/>
      <c r="U1008" s="138"/>
      <c r="V1008" s="138"/>
      <c r="W1008" s="138"/>
      <c r="X1008" s="138"/>
      <c r="Y1008" s="138"/>
      <c r="Z1008" s="138"/>
      <c r="AA1008" s="138"/>
      <c r="AB1008" s="138"/>
      <c r="AC1008" s="138"/>
      <c r="AD1008" s="138"/>
      <c r="AE1008" s="138"/>
      <c r="AF1008" s="138"/>
      <c r="AG1008" s="138"/>
      <c r="AH1008" s="138"/>
    </row>
    <row r="1009" spans="7:34" x14ac:dyDescent="0.3">
      <c r="G1009" s="138"/>
      <c r="H1009" s="138"/>
      <c r="I1009" s="138"/>
      <c r="J1009" s="138"/>
      <c r="K1009" s="138"/>
      <c r="L1009" s="138"/>
      <c r="M1009" s="138"/>
      <c r="N1009" s="138"/>
      <c r="O1009" s="138"/>
      <c r="P1009" s="138"/>
      <c r="Q1009" s="138"/>
      <c r="R1009" s="138"/>
      <c r="S1009" s="138"/>
      <c r="T1009" s="138"/>
      <c r="U1009" s="138"/>
      <c r="V1009" s="138"/>
      <c r="W1009" s="138"/>
      <c r="X1009" s="138"/>
      <c r="Y1009" s="138"/>
      <c r="Z1009" s="138"/>
      <c r="AA1009" s="138"/>
      <c r="AB1009" s="138"/>
      <c r="AC1009" s="138"/>
      <c r="AD1009" s="138"/>
      <c r="AE1009" s="138"/>
      <c r="AF1009" s="138"/>
      <c r="AG1009" s="138"/>
      <c r="AH1009" s="138"/>
    </row>
    <row r="1010" spans="7:34" x14ac:dyDescent="0.3">
      <c r="G1010" s="138"/>
      <c r="H1010" s="138"/>
      <c r="I1010" s="138"/>
      <c r="J1010" s="138"/>
      <c r="K1010" s="138"/>
      <c r="L1010" s="138"/>
      <c r="M1010" s="138"/>
      <c r="N1010" s="138"/>
      <c r="O1010" s="138"/>
      <c r="P1010" s="138"/>
      <c r="Q1010" s="138"/>
      <c r="R1010" s="138"/>
      <c r="S1010" s="138"/>
      <c r="T1010" s="138"/>
      <c r="U1010" s="138"/>
      <c r="V1010" s="138"/>
      <c r="W1010" s="138"/>
      <c r="X1010" s="138"/>
      <c r="Y1010" s="138"/>
      <c r="Z1010" s="138"/>
      <c r="AA1010" s="138"/>
      <c r="AB1010" s="138"/>
      <c r="AC1010" s="138"/>
      <c r="AD1010" s="138"/>
      <c r="AE1010" s="138"/>
      <c r="AF1010" s="138"/>
      <c r="AG1010" s="138"/>
      <c r="AH1010" s="138"/>
    </row>
    <row r="1011" spans="7:34" x14ac:dyDescent="0.3">
      <c r="G1011" s="138"/>
      <c r="H1011" s="138"/>
      <c r="I1011" s="138"/>
      <c r="J1011" s="138"/>
      <c r="K1011" s="138"/>
      <c r="L1011" s="138"/>
      <c r="M1011" s="138"/>
      <c r="N1011" s="138"/>
      <c r="O1011" s="138"/>
      <c r="P1011" s="138"/>
      <c r="Q1011" s="138"/>
      <c r="R1011" s="138"/>
      <c r="S1011" s="138"/>
      <c r="T1011" s="138"/>
      <c r="U1011" s="138"/>
      <c r="V1011" s="138"/>
      <c r="W1011" s="138"/>
      <c r="X1011" s="138"/>
      <c r="Y1011" s="138"/>
      <c r="Z1011" s="138"/>
      <c r="AA1011" s="138"/>
      <c r="AB1011" s="138"/>
      <c r="AC1011" s="138"/>
      <c r="AD1011" s="138"/>
      <c r="AE1011" s="138"/>
      <c r="AF1011" s="138"/>
      <c r="AG1011" s="138"/>
      <c r="AH1011" s="138"/>
    </row>
    <row r="1012" spans="7:34" x14ac:dyDescent="0.3">
      <c r="G1012" s="138"/>
      <c r="H1012" s="138"/>
      <c r="I1012" s="138"/>
      <c r="J1012" s="138"/>
      <c r="K1012" s="138"/>
      <c r="L1012" s="138"/>
      <c r="M1012" s="138"/>
      <c r="N1012" s="138"/>
      <c r="O1012" s="138"/>
      <c r="P1012" s="138"/>
      <c r="Q1012" s="138"/>
      <c r="R1012" s="138"/>
      <c r="S1012" s="138"/>
      <c r="T1012" s="138"/>
      <c r="U1012" s="138"/>
      <c r="V1012" s="138"/>
      <c r="W1012" s="138"/>
      <c r="X1012" s="138"/>
      <c r="Y1012" s="138"/>
      <c r="Z1012" s="138"/>
      <c r="AA1012" s="138"/>
      <c r="AB1012" s="138"/>
      <c r="AC1012" s="138"/>
      <c r="AD1012" s="138"/>
      <c r="AE1012" s="138"/>
      <c r="AF1012" s="138"/>
      <c r="AG1012" s="138"/>
      <c r="AH1012" s="138"/>
    </row>
    <row r="1013" spans="7:34" x14ac:dyDescent="0.3">
      <c r="G1013" s="138"/>
      <c r="H1013" s="138"/>
      <c r="I1013" s="138"/>
      <c r="J1013" s="138"/>
      <c r="K1013" s="138"/>
      <c r="L1013" s="138"/>
      <c r="M1013" s="138"/>
      <c r="N1013" s="138"/>
      <c r="O1013" s="138"/>
      <c r="P1013" s="138"/>
      <c r="Q1013" s="138"/>
      <c r="R1013" s="138"/>
      <c r="S1013" s="138"/>
      <c r="T1013" s="138"/>
      <c r="U1013" s="138"/>
      <c r="V1013" s="138"/>
      <c r="W1013" s="138"/>
      <c r="X1013" s="138"/>
      <c r="Y1013" s="138"/>
      <c r="Z1013" s="138"/>
      <c r="AA1013" s="138"/>
      <c r="AB1013" s="138"/>
      <c r="AC1013" s="138"/>
      <c r="AD1013" s="138"/>
      <c r="AE1013" s="138"/>
      <c r="AF1013" s="138"/>
      <c r="AG1013" s="138"/>
      <c r="AH1013" s="138"/>
    </row>
    <row r="1014" spans="7:34" x14ac:dyDescent="0.3">
      <c r="G1014" s="138"/>
      <c r="H1014" s="138"/>
      <c r="I1014" s="138"/>
      <c r="J1014" s="138"/>
      <c r="K1014" s="138"/>
      <c r="L1014" s="138"/>
      <c r="M1014" s="138"/>
      <c r="N1014" s="138"/>
      <c r="O1014" s="138"/>
      <c r="P1014" s="138"/>
      <c r="Q1014" s="138"/>
      <c r="R1014" s="138"/>
      <c r="S1014" s="138"/>
      <c r="T1014" s="138"/>
      <c r="U1014" s="138"/>
      <c r="V1014" s="138"/>
      <c r="W1014" s="138"/>
      <c r="X1014" s="138"/>
      <c r="Y1014" s="138"/>
      <c r="Z1014" s="138"/>
      <c r="AA1014" s="138"/>
      <c r="AB1014" s="138"/>
      <c r="AC1014" s="138"/>
      <c r="AD1014" s="138"/>
      <c r="AE1014" s="138"/>
      <c r="AF1014" s="138"/>
      <c r="AG1014" s="138"/>
      <c r="AH1014" s="138"/>
    </row>
    <row r="1015" spans="7:34" x14ac:dyDescent="0.3">
      <c r="G1015" s="138"/>
      <c r="H1015" s="138"/>
      <c r="I1015" s="138"/>
      <c r="J1015" s="138"/>
      <c r="K1015" s="138"/>
      <c r="L1015" s="138"/>
      <c r="M1015" s="138"/>
      <c r="N1015" s="138"/>
      <c r="O1015" s="138"/>
      <c r="P1015" s="138"/>
      <c r="Q1015" s="138"/>
      <c r="R1015" s="138"/>
      <c r="S1015" s="138"/>
      <c r="T1015" s="138"/>
      <c r="U1015" s="138"/>
      <c r="V1015" s="138"/>
      <c r="W1015" s="138"/>
      <c r="X1015" s="138"/>
      <c r="Y1015" s="138"/>
      <c r="Z1015" s="138"/>
      <c r="AA1015" s="138"/>
      <c r="AB1015" s="138"/>
      <c r="AC1015" s="138"/>
      <c r="AD1015" s="138"/>
      <c r="AE1015" s="138"/>
      <c r="AF1015" s="138"/>
      <c r="AG1015" s="138"/>
      <c r="AH1015" s="138"/>
    </row>
    <row r="1016" spans="7:34" x14ac:dyDescent="0.3">
      <c r="G1016" s="138"/>
      <c r="H1016" s="138"/>
      <c r="I1016" s="138"/>
      <c r="J1016" s="138"/>
      <c r="K1016" s="138"/>
      <c r="L1016" s="138"/>
      <c r="M1016" s="138"/>
      <c r="N1016" s="138"/>
      <c r="O1016" s="138"/>
      <c r="P1016" s="138"/>
      <c r="Q1016" s="138"/>
      <c r="R1016" s="138"/>
      <c r="S1016" s="138"/>
      <c r="T1016" s="138"/>
      <c r="U1016" s="138"/>
      <c r="V1016" s="138"/>
      <c r="W1016" s="138"/>
      <c r="X1016" s="138"/>
      <c r="Y1016" s="138"/>
      <c r="Z1016" s="138"/>
      <c r="AA1016" s="138"/>
      <c r="AB1016" s="138"/>
      <c r="AC1016" s="138"/>
      <c r="AD1016" s="138"/>
      <c r="AE1016" s="138"/>
      <c r="AF1016" s="138"/>
      <c r="AG1016" s="138"/>
      <c r="AH1016" s="138"/>
    </row>
    <row r="1017" spans="7:34" x14ac:dyDescent="0.3">
      <c r="G1017" s="138"/>
      <c r="H1017" s="138"/>
      <c r="I1017" s="138"/>
      <c r="J1017" s="138"/>
      <c r="K1017" s="138"/>
      <c r="L1017" s="138"/>
      <c r="M1017" s="138"/>
      <c r="N1017" s="138"/>
      <c r="O1017" s="138"/>
      <c r="P1017" s="138"/>
      <c r="Q1017" s="138"/>
      <c r="R1017" s="138"/>
      <c r="S1017" s="138"/>
      <c r="T1017" s="138"/>
      <c r="U1017" s="138"/>
      <c r="V1017" s="138"/>
      <c r="W1017" s="138"/>
      <c r="X1017" s="138"/>
      <c r="Y1017" s="138"/>
      <c r="Z1017" s="138"/>
      <c r="AA1017" s="138"/>
      <c r="AB1017" s="138"/>
      <c r="AC1017" s="138"/>
      <c r="AD1017" s="138"/>
      <c r="AE1017" s="138"/>
      <c r="AF1017" s="138"/>
      <c r="AG1017" s="138"/>
      <c r="AH1017" s="138"/>
    </row>
    <row r="1018" spans="7:34" x14ac:dyDescent="0.3">
      <c r="G1018" s="138"/>
      <c r="H1018" s="138"/>
      <c r="I1018" s="138"/>
      <c r="J1018" s="138"/>
      <c r="K1018" s="138"/>
      <c r="L1018" s="138"/>
      <c r="M1018" s="138"/>
      <c r="N1018" s="138"/>
      <c r="O1018" s="138"/>
      <c r="P1018" s="138"/>
      <c r="Q1018" s="138"/>
      <c r="R1018" s="138"/>
      <c r="S1018" s="138"/>
      <c r="T1018" s="138"/>
      <c r="U1018" s="138"/>
      <c r="V1018" s="138"/>
      <c r="W1018" s="138"/>
      <c r="X1018" s="138"/>
      <c r="Y1018" s="138"/>
      <c r="Z1018" s="138"/>
      <c r="AA1018" s="138"/>
      <c r="AB1018" s="138"/>
      <c r="AC1018" s="138"/>
      <c r="AD1018" s="138"/>
      <c r="AE1018" s="138"/>
      <c r="AF1018" s="138"/>
      <c r="AG1018" s="138"/>
      <c r="AH1018" s="138"/>
    </row>
    <row r="1019" spans="7:34" x14ac:dyDescent="0.3">
      <c r="G1019" s="138"/>
      <c r="H1019" s="138"/>
      <c r="I1019" s="138"/>
      <c r="J1019" s="138"/>
      <c r="K1019" s="138"/>
      <c r="L1019" s="138"/>
      <c r="M1019" s="138"/>
      <c r="N1019" s="138"/>
      <c r="O1019" s="138"/>
      <c r="P1019" s="138"/>
      <c r="Q1019" s="138"/>
      <c r="R1019" s="138"/>
      <c r="S1019" s="138"/>
      <c r="T1019" s="138"/>
      <c r="U1019" s="138"/>
      <c r="V1019" s="138"/>
      <c r="W1019" s="138"/>
      <c r="X1019" s="138"/>
      <c r="Y1019" s="138"/>
      <c r="Z1019" s="138"/>
      <c r="AA1019" s="138"/>
      <c r="AB1019" s="138"/>
      <c r="AC1019" s="138"/>
      <c r="AD1019" s="138"/>
      <c r="AE1019" s="138"/>
      <c r="AF1019" s="138"/>
      <c r="AG1019" s="138"/>
      <c r="AH1019" s="138"/>
    </row>
    <row r="1020" spans="7:34" x14ac:dyDescent="0.3">
      <c r="G1020" s="138"/>
      <c r="H1020" s="138"/>
      <c r="I1020" s="138"/>
      <c r="J1020" s="138"/>
      <c r="K1020" s="138"/>
      <c r="L1020" s="138"/>
      <c r="M1020" s="138"/>
      <c r="N1020" s="138"/>
      <c r="O1020" s="138"/>
      <c r="P1020" s="138"/>
      <c r="Q1020" s="138"/>
      <c r="R1020" s="138"/>
      <c r="S1020" s="138"/>
      <c r="T1020" s="138"/>
      <c r="U1020" s="138"/>
      <c r="V1020" s="138"/>
      <c r="W1020" s="138"/>
      <c r="X1020" s="138"/>
      <c r="Y1020" s="138"/>
      <c r="Z1020" s="138"/>
      <c r="AA1020" s="138"/>
      <c r="AB1020" s="138"/>
      <c r="AC1020" s="138"/>
      <c r="AD1020" s="138"/>
      <c r="AE1020" s="138"/>
      <c r="AF1020" s="138"/>
      <c r="AG1020" s="138"/>
      <c r="AH1020" s="138"/>
    </row>
    <row r="1021" spans="7:34" x14ac:dyDescent="0.3">
      <c r="G1021" s="138"/>
      <c r="H1021" s="138"/>
      <c r="I1021" s="138"/>
      <c r="J1021" s="138"/>
      <c r="K1021" s="138"/>
      <c r="L1021" s="138"/>
      <c r="M1021" s="138"/>
      <c r="N1021" s="138"/>
      <c r="O1021" s="138"/>
      <c r="P1021" s="138"/>
      <c r="Q1021" s="138"/>
      <c r="R1021" s="138"/>
      <c r="S1021" s="138"/>
      <c r="T1021" s="138"/>
      <c r="U1021" s="138"/>
      <c r="V1021" s="138"/>
      <c r="W1021" s="138"/>
      <c r="X1021" s="138"/>
      <c r="Y1021" s="138"/>
      <c r="Z1021" s="138"/>
      <c r="AA1021" s="138"/>
      <c r="AB1021" s="138"/>
      <c r="AC1021" s="138"/>
      <c r="AD1021" s="138"/>
      <c r="AE1021" s="138"/>
      <c r="AF1021" s="138"/>
      <c r="AG1021" s="138"/>
      <c r="AH1021" s="138"/>
    </row>
    <row r="1022" spans="7:34" x14ac:dyDescent="0.3">
      <c r="G1022" s="138"/>
      <c r="H1022" s="138"/>
      <c r="I1022" s="138"/>
      <c r="J1022" s="138"/>
      <c r="K1022" s="138"/>
      <c r="L1022" s="138"/>
      <c r="M1022" s="138"/>
      <c r="N1022" s="138"/>
      <c r="O1022" s="138"/>
      <c r="P1022" s="138"/>
      <c r="Q1022" s="138"/>
      <c r="R1022" s="138"/>
      <c r="S1022" s="138"/>
      <c r="T1022" s="138"/>
      <c r="U1022" s="138"/>
      <c r="V1022" s="138"/>
      <c r="W1022" s="138"/>
      <c r="X1022" s="138"/>
      <c r="Y1022" s="138"/>
      <c r="Z1022" s="138"/>
      <c r="AA1022" s="138"/>
      <c r="AB1022" s="138"/>
      <c r="AC1022" s="138"/>
      <c r="AD1022" s="138"/>
      <c r="AE1022" s="138"/>
      <c r="AF1022" s="138"/>
      <c r="AG1022" s="138"/>
      <c r="AH1022" s="138"/>
    </row>
    <row r="1023" spans="7:34" x14ac:dyDescent="0.3">
      <c r="G1023" s="138"/>
      <c r="H1023" s="138"/>
      <c r="I1023" s="138"/>
      <c r="J1023" s="138"/>
      <c r="K1023" s="138"/>
      <c r="L1023" s="138"/>
      <c r="M1023" s="138"/>
      <c r="N1023" s="138"/>
      <c r="O1023" s="138"/>
      <c r="P1023" s="138"/>
      <c r="Q1023" s="138"/>
      <c r="R1023" s="138"/>
      <c r="S1023" s="138"/>
      <c r="T1023" s="138"/>
      <c r="U1023" s="138"/>
      <c r="V1023" s="138"/>
      <c r="W1023" s="138"/>
      <c r="X1023" s="138"/>
      <c r="Y1023" s="138"/>
      <c r="Z1023" s="138"/>
      <c r="AA1023" s="138"/>
      <c r="AB1023" s="138"/>
      <c r="AC1023" s="138"/>
      <c r="AD1023" s="138"/>
      <c r="AE1023" s="138"/>
      <c r="AF1023" s="138"/>
      <c r="AG1023" s="138"/>
      <c r="AH1023" s="138"/>
    </row>
    <row r="1024" spans="7:34" x14ac:dyDescent="0.3">
      <c r="G1024" s="138"/>
      <c r="H1024" s="138"/>
      <c r="I1024" s="138"/>
      <c r="J1024" s="138"/>
      <c r="K1024" s="138"/>
      <c r="L1024" s="138"/>
      <c r="M1024" s="138"/>
      <c r="N1024" s="138"/>
      <c r="O1024" s="138"/>
      <c r="P1024" s="138"/>
      <c r="Q1024" s="138"/>
      <c r="R1024" s="138"/>
      <c r="S1024" s="138"/>
      <c r="T1024" s="138"/>
      <c r="U1024" s="138"/>
      <c r="V1024" s="138"/>
      <c r="W1024" s="138"/>
      <c r="X1024" s="138"/>
      <c r="Y1024" s="138"/>
      <c r="Z1024" s="138"/>
      <c r="AA1024" s="138"/>
      <c r="AB1024" s="138"/>
      <c r="AC1024" s="138"/>
      <c r="AD1024" s="138"/>
      <c r="AE1024" s="138"/>
      <c r="AF1024" s="138"/>
      <c r="AG1024" s="138"/>
      <c r="AH1024" s="138"/>
    </row>
    <row r="1025" spans="7:34" x14ac:dyDescent="0.3">
      <c r="G1025" s="138"/>
      <c r="H1025" s="138"/>
      <c r="I1025" s="138"/>
      <c r="J1025" s="138"/>
      <c r="K1025" s="138"/>
      <c r="L1025" s="138"/>
      <c r="M1025" s="138"/>
      <c r="N1025" s="138"/>
      <c r="O1025" s="138"/>
      <c r="P1025" s="138"/>
      <c r="Q1025" s="138"/>
      <c r="R1025" s="138"/>
      <c r="S1025" s="138"/>
      <c r="T1025" s="138"/>
      <c r="U1025" s="138"/>
      <c r="V1025" s="138"/>
      <c r="W1025" s="138"/>
      <c r="X1025" s="138"/>
      <c r="Y1025" s="138"/>
      <c r="Z1025" s="138"/>
      <c r="AA1025" s="138"/>
      <c r="AB1025" s="138"/>
      <c r="AC1025" s="138"/>
      <c r="AD1025" s="138"/>
      <c r="AE1025" s="138"/>
      <c r="AF1025" s="138"/>
      <c r="AG1025" s="138"/>
      <c r="AH1025" s="138"/>
    </row>
    <row r="1026" spans="7:34" x14ac:dyDescent="0.3">
      <c r="G1026" s="138"/>
      <c r="H1026" s="138"/>
      <c r="I1026" s="138"/>
      <c r="J1026" s="138"/>
      <c r="K1026" s="138"/>
      <c r="L1026" s="138"/>
      <c r="M1026" s="138"/>
      <c r="N1026" s="138"/>
      <c r="O1026" s="138"/>
      <c r="P1026" s="138"/>
      <c r="Q1026" s="138"/>
      <c r="R1026" s="138"/>
      <c r="S1026" s="138"/>
      <c r="T1026" s="138"/>
      <c r="U1026" s="138"/>
      <c r="V1026" s="138"/>
      <c r="W1026" s="138"/>
      <c r="X1026" s="138"/>
      <c r="Y1026" s="138"/>
      <c r="Z1026" s="138"/>
      <c r="AA1026" s="138"/>
      <c r="AB1026" s="138"/>
      <c r="AC1026" s="138"/>
      <c r="AD1026" s="138"/>
      <c r="AE1026" s="138"/>
      <c r="AF1026" s="138"/>
      <c r="AG1026" s="138"/>
      <c r="AH1026" s="138"/>
    </row>
    <row r="1027" spans="7:34" x14ac:dyDescent="0.3">
      <c r="G1027" s="138"/>
      <c r="H1027" s="138"/>
      <c r="I1027" s="138"/>
      <c r="J1027" s="138"/>
      <c r="K1027" s="138"/>
      <c r="L1027" s="138"/>
      <c r="M1027" s="138"/>
      <c r="N1027" s="138"/>
      <c r="O1027" s="138"/>
      <c r="P1027" s="138"/>
      <c r="Q1027" s="138"/>
      <c r="R1027" s="138"/>
      <c r="S1027" s="138"/>
      <c r="T1027" s="138"/>
      <c r="U1027" s="138"/>
      <c r="V1027" s="138"/>
      <c r="W1027" s="138"/>
      <c r="X1027" s="138"/>
      <c r="Y1027" s="138"/>
      <c r="Z1027" s="138"/>
      <c r="AA1027" s="138"/>
      <c r="AB1027" s="138"/>
      <c r="AC1027" s="138"/>
      <c r="AD1027" s="138"/>
      <c r="AE1027" s="138"/>
      <c r="AF1027" s="138"/>
      <c r="AG1027" s="138"/>
      <c r="AH1027" s="138"/>
    </row>
    <row r="1028" spans="7:34" x14ac:dyDescent="0.3">
      <c r="G1028" s="138"/>
      <c r="H1028" s="138"/>
      <c r="I1028" s="138"/>
      <c r="J1028" s="138"/>
      <c r="K1028" s="138"/>
      <c r="L1028" s="138"/>
      <c r="M1028" s="138"/>
      <c r="N1028" s="138"/>
      <c r="O1028" s="138"/>
      <c r="P1028" s="138"/>
      <c r="Q1028" s="138"/>
      <c r="R1028" s="138"/>
      <c r="S1028" s="138"/>
      <c r="T1028" s="138"/>
      <c r="U1028" s="138"/>
      <c r="V1028" s="138"/>
      <c r="W1028" s="138"/>
      <c r="X1028" s="138"/>
      <c r="Y1028" s="138"/>
      <c r="Z1028" s="138"/>
      <c r="AA1028" s="138"/>
      <c r="AB1028" s="138"/>
      <c r="AC1028" s="138"/>
      <c r="AD1028" s="138"/>
      <c r="AE1028" s="138"/>
      <c r="AF1028" s="138"/>
      <c r="AG1028" s="138"/>
      <c r="AH1028" s="138"/>
    </row>
    <row r="1029" spans="7:34" x14ac:dyDescent="0.3">
      <c r="G1029" s="138"/>
      <c r="H1029" s="138"/>
      <c r="I1029" s="138"/>
      <c r="J1029" s="138"/>
      <c r="K1029" s="138"/>
      <c r="L1029" s="138"/>
      <c r="M1029" s="138"/>
      <c r="N1029" s="138"/>
      <c r="O1029" s="138"/>
      <c r="P1029" s="138"/>
      <c r="Q1029" s="138"/>
      <c r="R1029" s="138"/>
      <c r="S1029" s="138"/>
      <c r="T1029" s="138"/>
      <c r="U1029" s="138"/>
      <c r="V1029" s="138"/>
      <c r="W1029" s="138"/>
      <c r="X1029" s="138"/>
      <c r="Y1029" s="138"/>
      <c r="Z1029" s="138"/>
      <c r="AA1029" s="138"/>
      <c r="AB1029" s="138"/>
      <c r="AC1029" s="138"/>
      <c r="AD1029" s="138"/>
      <c r="AE1029" s="138"/>
      <c r="AF1029" s="138"/>
      <c r="AG1029" s="138"/>
      <c r="AH1029" s="138"/>
    </row>
    <row r="1030" spans="7:34" x14ac:dyDescent="0.3">
      <c r="G1030" s="138"/>
      <c r="H1030" s="138"/>
      <c r="I1030" s="138"/>
      <c r="J1030" s="138"/>
      <c r="K1030" s="138"/>
      <c r="L1030" s="138"/>
      <c r="M1030" s="138"/>
      <c r="N1030" s="138"/>
      <c r="O1030" s="138"/>
      <c r="P1030" s="138"/>
      <c r="Q1030" s="138"/>
      <c r="R1030" s="138"/>
      <c r="S1030" s="138"/>
      <c r="T1030" s="138"/>
      <c r="U1030" s="138"/>
      <c r="V1030" s="138"/>
      <c r="W1030" s="138"/>
      <c r="X1030" s="138"/>
      <c r="Y1030" s="138"/>
      <c r="Z1030" s="138"/>
      <c r="AA1030" s="138"/>
      <c r="AB1030" s="138"/>
      <c r="AC1030" s="138"/>
      <c r="AD1030" s="138"/>
      <c r="AE1030" s="138"/>
      <c r="AF1030" s="138"/>
      <c r="AG1030" s="138"/>
      <c r="AH1030" s="138"/>
    </row>
    <row r="1031" spans="7:34" x14ac:dyDescent="0.3">
      <c r="G1031" s="138"/>
      <c r="H1031" s="138"/>
      <c r="I1031" s="138"/>
      <c r="J1031" s="138"/>
      <c r="K1031" s="138"/>
      <c r="L1031" s="138"/>
      <c r="M1031" s="138"/>
      <c r="N1031" s="138"/>
      <c r="O1031" s="138"/>
      <c r="P1031" s="138"/>
      <c r="Q1031" s="138"/>
      <c r="R1031" s="138"/>
      <c r="S1031" s="138"/>
      <c r="T1031" s="138"/>
      <c r="U1031" s="138"/>
      <c r="V1031" s="138"/>
      <c r="W1031" s="138"/>
      <c r="X1031" s="138"/>
      <c r="Y1031" s="138"/>
      <c r="Z1031" s="138"/>
      <c r="AA1031" s="138"/>
      <c r="AB1031" s="138"/>
      <c r="AC1031" s="138"/>
      <c r="AD1031" s="138"/>
      <c r="AE1031" s="138"/>
      <c r="AF1031" s="138"/>
      <c r="AG1031" s="138"/>
      <c r="AH1031" s="138"/>
    </row>
    <row r="1032" spans="7:34" x14ac:dyDescent="0.3">
      <c r="G1032" s="138"/>
      <c r="H1032" s="138"/>
      <c r="I1032" s="138"/>
      <c r="J1032" s="138"/>
      <c r="K1032" s="138"/>
      <c r="L1032" s="138"/>
      <c r="M1032" s="138"/>
      <c r="N1032" s="138"/>
      <c r="O1032" s="138"/>
      <c r="P1032" s="138"/>
      <c r="Q1032" s="138"/>
      <c r="R1032" s="138"/>
      <c r="S1032" s="138"/>
      <c r="T1032" s="138"/>
      <c r="U1032" s="138"/>
      <c r="V1032" s="138"/>
      <c r="W1032" s="138"/>
      <c r="X1032" s="138"/>
      <c r="Y1032" s="138"/>
      <c r="Z1032" s="138"/>
      <c r="AA1032" s="138"/>
      <c r="AB1032" s="138"/>
      <c r="AC1032" s="138"/>
      <c r="AD1032" s="138"/>
      <c r="AE1032" s="138"/>
      <c r="AF1032" s="138"/>
      <c r="AG1032" s="138"/>
      <c r="AH1032" s="138"/>
    </row>
    <row r="1033" spans="7:34" x14ac:dyDescent="0.3">
      <c r="G1033" s="138"/>
      <c r="H1033" s="138"/>
      <c r="I1033" s="138"/>
      <c r="J1033" s="138"/>
      <c r="K1033" s="138"/>
      <c r="L1033" s="138"/>
      <c r="M1033" s="138"/>
      <c r="N1033" s="138"/>
      <c r="O1033" s="138"/>
      <c r="P1033" s="138"/>
      <c r="Q1033" s="138"/>
      <c r="R1033" s="138"/>
      <c r="S1033" s="138"/>
      <c r="T1033" s="138"/>
      <c r="U1033" s="138"/>
      <c r="V1033" s="138"/>
      <c r="W1033" s="138"/>
      <c r="X1033" s="138"/>
      <c r="Y1033" s="138"/>
      <c r="Z1033" s="138"/>
      <c r="AA1033" s="138"/>
      <c r="AB1033" s="138"/>
      <c r="AC1033" s="138"/>
      <c r="AD1033" s="138"/>
      <c r="AE1033" s="138"/>
      <c r="AF1033" s="138"/>
      <c r="AG1033" s="138"/>
      <c r="AH1033" s="138"/>
    </row>
    <row r="1034" spans="7:34" x14ac:dyDescent="0.3">
      <c r="G1034" s="138"/>
      <c r="H1034" s="138"/>
      <c r="I1034" s="138"/>
      <c r="J1034" s="138"/>
      <c r="K1034" s="138"/>
      <c r="L1034" s="138"/>
      <c r="M1034" s="138"/>
      <c r="N1034" s="138"/>
      <c r="O1034" s="138"/>
      <c r="P1034" s="138"/>
      <c r="Q1034" s="138"/>
      <c r="R1034" s="138"/>
      <c r="S1034" s="138"/>
      <c r="T1034" s="138"/>
      <c r="U1034" s="138"/>
      <c r="V1034" s="138"/>
      <c r="W1034" s="138"/>
      <c r="X1034" s="138"/>
      <c r="Y1034" s="138"/>
      <c r="Z1034" s="138"/>
      <c r="AA1034" s="138"/>
      <c r="AB1034" s="138"/>
      <c r="AC1034" s="138"/>
      <c r="AD1034" s="138"/>
      <c r="AE1034" s="138"/>
      <c r="AF1034" s="138"/>
      <c r="AG1034" s="138"/>
      <c r="AH1034" s="138"/>
    </row>
    <row r="1035" spans="7:34" x14ac:dyDescent="0.3">
      <c r="G1035" s="138"/>
      <c r="H1035" s="138"/>
      <c r="I1035" s="138"/>
      <c r="J1035" s="138"/>
      <c r="K1035" s="138"/>
      <c r="L1035" s="138"/>
      <c r="M1035" s="138"/>
      <c r="N1035" s="138"/>
      <c r="O1035" s="138"/>
      <c r="P1035" s="138"/>
      <c r="Q1035" s="138"/>
      <c r="R1035" s="138"/>
      <c r="S1035" s="138"/>
      <c r="T1035" s="138"/>
      <c r="U1035" s="138"/>
      <c r="V1035" s="138"/>
      <c r="W1035" s="138"/>
      <c r="X1035" s="138"/>
      <c r="Y1035" s="138"/>
      <c r="Z1035" s="138"/>
      <c r="AA1035" s="138"/>
      <c r="AB1035" s="138"/>
      <c r="AC1035" s="138"/>
      <c r="AD1035" s="138"/>
      <c r="AE1035" s="138"/>
      <c r="AF1035" s="138"/>
      <c r="AG1035" s="138"/>
      <c r="AH1035" s="138"/>
    </row>
    <row r="1036" spans="7:34" x14ac:dyDescent="0.3">
      <c r="G1036" s="138"/>
      <c r="H1036" s="138"/>
      <c r="I1036" s="138"/>
      <c r="J1036" s="138"/>
      <c r="K1036" s="138"/>
      <c r="L1036" s="138"/>
      <c r="M1036" s="138"/>
      <c r="N1036" s="138"/>
      <c r="O1036" s="138"/>
      <c r="P1036" s="138"/>
      <c r="Q1036" s="138"/>
      <c r="R1036" s="138"/>
      <c r="S1036" s="138"/>
      <c r="T1036" s="138"/>
      <c r="U1036" s="138"/>
      <c r="V1036" s="138"/>
      <c r="W1036" s="138"/>
      <c r="X1036" s="138"/>
      <c r="Y1036" s="138"/>
      <c r="Z1036" s="138"/>
      <c r="AA1036" s="138"/>
      <c r="AB1036" s="138"/>
      <c r="AC1036" s="138"/>
      <c r="AD1036" s="138"/>
      <c r="AE1036" s="138"/>
      <c r="AF1036" s="138"/>
      <c r="AG1036" s="138"/>
      <c r="AH1036" s="138"/>
    </row>
    <row r="1037" spans="7:34" x14ac:dyDescent="0.3">
      <c r="G1037" s="138"/>
      <c r="H1037" s="138"/>
      <c r="I1037" s="138"/>
      <c r="J1037" s="138"/>
      <c r="K1037" s="138"/>
      <c r="L1037" s="138"/>
      <c r="M1037" s="138"/>
      <c r="N1037" s="138"/>
      <c r="O1037" s="138"/>
      <c r="P1037" s="138"/>
      <c r="Q1037" s="138"/>
      <c r="R1037" s="138"/>
      <c r="S1037" s="138"/>
      <c r="T1037" s="138"/>
      <c r="U1037" s="138"/>
      <c r="V1037" s="138"/>
      <c r="W1037" s="138"/>
      <c r="X1037" s="138"/>
      <c r="Y1037" s="138"/>
      <c r="Z1037" s="138"/>
      <c r="AA1037" s="138"/>
      <c r="AB1037" s="138"/>
      <c r="AC1037" s="138"/>
      <c r="AD1037" s="138"/>
      <c r="AE1037" s="138"/>
      <c r="AF1037" s="138"/>
      <c r="AG1037" s="138"/>
      <c r="AH1037" s="138"/>
    </row>
    <row r="1038" spans="7:34" x14ac:dyDescent="0.3">
      <c r="G1038" s="138"/>
      <c r="H1038" s="138"/>
      <c r="I1038" s="138"/>
      <c r="J1038" s="138"/>
      <c r="K1038" s="138"/>
      <c r="L1038" s="138"/>
      <c r="M1038" s="138"/>
      <c r="N1038" s="138"/>
      <c r="O1038" s="138"/>
      <c r="P1038" s="138"/>
      <c r="Q1038" s="138"/>
      <c r="R1038" s="138"/>
      <c r="S1038" s="138"/>
      <c r="T1038" s="138"/>
      <c r="U1038" s="138"/>
      <c r="V1038" s="138"/>
      <c r="W1038" s="138"/>
      <c r="X1038" s="138"/>
      <c r="Y1038" s="138"/>
      <c r="Z1038" s="138"/>
      <c r="AA1038" s="138"/>
      <c r="AB1038" s="138"/>
      <c r="AC1038" s="138"/>
      <c r="AD1038" s="138"/>
      <c r="AE1038" s="138"/>
      <c r="AF1038" s="138"/>
      <c r="AG1038" s="138"/>
      <c r="AH1038" s="138"/>
    </row>
    <row r="1039" spans="7:34" x14ac:dyDescent="0.3">
      <c r="G1039" s="138"/>
      <c r="H1039" s="138"/>
      <c r="I1039" s="138"/>
      <c r="J1039" s="138"/>
      <c r="K1039" s="138"/>
      <c r="L1039" s="138"/>
      <c r="M1039" s="138"/>
      <c r="N1039" s="138"/>
      <c r="O1039" s="138"/>
      <c r="P1039" s="138"/>
      <c r="Q1039" s="138"/>
      <c r="R1039" s="138"/>
      <c r="S1039" s="138"/>
      <c r="T1039" s="138"/>
      <c r="U1039" s="138"/>
      <c r="V1039" s="138"/>
      <c r="W1039" s="138"/>
      <c r="X1039" s="138"/>
      <c r="Y1039" s="138"/>
      <c r="Z1039" s="138"/>
      <c r="AA1039" s="138"/>
      <c r="AB1039" s="138"/>
      <c r="AC1039" s="138"/>
      <c r="AD1039" s="138"/>
      <c r="AE1039" s="138"/>
      <c r="AF1039" s="138"/>
      <c r="AG1039" s="138"/>
      <c r="AH1039" s="138"/>
    </row>
    <row r="1040" spans="7:34" x14ac:dyDescent="0.3">
      <c r="G1040" s="138"/>
      <c r="H1040" s="138"/>
      <c r="I1040" s="138"/>
      <c r="J1040" s="138"/>
      <c r="K1040" s="138"/>
      <c r="L1040" s="138"/>
      <c r="M1040" s="138"/>
      <c r="N1040" s="138"/>
      <c r="O1040" s="138"/>
      <c r="P1040" s="138"/>
      <c r="Q1040" s="138"/>
      <c r="R1040" s="138"/>
      <c r="S1040" s="138"/>
      <c r="T1040" s="138"/>
      <c r="U1040" s="138"/>
      <c r="V1040" s="138"/>
      <c r="W1040" s="138"/>
      <c r="X1040" s="138"/>
      <c r="Y1040" s="138"/>
      <c r="Z1040" s="138"/>
      <c r="AA1040" s="138"/>
      <c r="AB1040" s="138"/>
      <c r="AC1040" s="138"/>
      <c r="AD1040" s="138"/>
      <c r="AE1040" s="138"/>
      <c r="AF1040" s="138"/>
      <c r="AG1040" s="138"/>
      <c r="AH1040" s="138"/>
    </row>
    <row r="1041" spans="7:34" x14ac:dyDescent="0.3">
      <c r="G1041" s="138"/>
      <c r="H1041" s="138"/>
      <c r="I1041" s="138"/>
      <c r="J1041" s="138"/>
      <c r="K1041" s="138"/>
      <c r="L1041" s="138"/>
      <c r="M1041" s="138"/>
      <c r="N1041" s="138"/>
      <c r="O1041" s="138"/>
      <c r="P1041" s="138"/>
      <c r="Q1041" s="138"/>
      <c r="R1041" s="138"/>
      <c r="S1041" s="138"/>
      <c r="T1041" s="138"/>
      <c r="U1041" s="138"/>
      <c r="V1041" s="138"/>
      <c r="W1041" s="138"/>
      <c r="X1041" s="138"/>
      <c r="Y1041" s="138"/>
      <c r="Z1041" s="138"/>
      <c r="AA1041" s="138"/>
      <c r="AB1041" s="138"/>
      <c r="AC1041" s="138"/>
      <c r="AD1041" s="138"/>
      <c r="AE1041" s="138"/>
      <c r="AF1041" s="138"/>
      <c r="AG1041" s="138"/>
      <c r="AH1041" s="138"/>
    </row>
    <row r="1042" spans="7:34" x14ac:dyDescent="0.3">
      <c r="G1042" s="138"/>
      <c r="H1042" s="138"/>
      <c r="I1042" s="138"/>
      <c r="J1042" s="138"/>
      <c r="K1042" s="138"/>
      <c r="L1042" s="138"/>
      <c r="M1042" s="138"/>
      <c r="N1042" s="138"/>
      <c r="O1042" s="138"/>
      <c r="P1042" s="138"/>
      <c r="Q1042" s="138"/>
      <c r="R1042" s="138"/>
      <c r="S1042" s="138"/>
      <c r="T1042" s="138"/>
      <c r="U1042" s="138"/>
      <c r="V1042" s="138"/>
      <c r="W1042" s="138"/>
      <c r="X1042" s="138"/>
      <c r="Y1042" s="138"/>
      <c r="Z1042" s="138"/>
      <c r="AA1042" s="138"/>
      <c r="AB1042" s="138"/>
      <c r="AC1042" s="138"/>
      <c r="AD1042" s="138"/>
      <c r="AE1042" s="138"/>
      <c r="AF1042" s="138"/>
      <c r="AG1042" s="138"/>
      <c r="AH1042" s="138"/>
    </row>
    <row r="1043" spans="7:34" x14ac:dyDescent="0.3">
      <c r="G1043" s="138"/>
      <c r="H1043" s="138"/>
      <c r="I1043" s="138"/>
      <c r="J1043" s="138"/>
      <c r="K1043" s="138"/>
      <c r="L1043" s="138"/>
      <c r="M1043" s="138"/>
      <c r="N1043" s="138"/>
      <c r="O1043" s="138"/>
      <c r="P1043" s="138"/>
      <c r="Q1043" s="138"/>
      <c r="R1043" s="138"/>
      <c r="S1043" s="138"/>
      <c r="T1043" s="138"/>
      <c r="U1043" s="138"/>
      <c r="V1043" s="138"/>
      <c r="W1043" s="138"/>
      <c r="X1043" s="138"/>
      <c r="Y1043" s="138"/>
      <c r="Z1043" s="138"/>
      <c r="AA1043" s="138"/>
      <c r="AB1043" s="138"/>
      <c r="AC1043" s="138"/>
      <c r="AD1043" s="138"/>
      <c r="AE1043" s="138"/>
      <c r="AF1043" s="138"/>
      <c r="AG1043" s="138"/>
      <c r="AH1043" s="138"/>
    </row>
    <row r="1044" spans="7:34" x14ac:dyDescent="0.3">
      <c r="G1044" s="138"/>
      <c r="H1044" s="138"/>
      <c r="I1044" s="138"/>
      <c r="J1044" s="138"/>
      <c r="K1044" s="138"/>
      <c r="L1044" s="138"/>
      <c r="M1044" s="138"/>
      <c r="N1044" s="138"/>
      <c r="O1044" s="138"/>
      <c r="P1044" s="138"/>
      <c r="Q1044" s="138"/>
      <c r="R1044" s="138"/>
      <c r="S1044" s="138"/>
      <c r="T1044" s="138"/>
      <c r="U1044" s="138"/>
      <c r="V1044" s="138"/>
      <c r="W1044" s="138"/>
      <c r="X1044" s="138"/>
      <c r="Y1044" s="138"/>
      <c r="Z1044" s="138"/>
      <c r="AA1044" s="138"/>
      <c r="AB1044" s="138"/>
      <c r="AC1044" s="138"/>
      <c r="AD1044" s="138"/>
      <c r="AE1044" s="138"/>
      <c r="AF1044" s="138"/>
      <c r="AG1044" s="138"/>
      <c r="AH1044" s="138"/>
    </row>
    <row r="1045" spans="7:34" x14ac:dyDescent="0.3">
      <c r="G1045" s="138"/>
      <c r="H1045" s="138"/>
      <c r="I1045" s="138"/>
      <c r="J1045" s="138"/>
      <c r="K1045" s="138"/>
      <c r="L1045" s="138"/>
      <c r="M1045" s="138"/>
      <c r="N1045" s="138"/>
      <c r="O1045" s="138"/>
      <c r="P1045" s="138"/>
      <c r="Q1045" s="138"/>
      <c r="R1045" s="138"/>
      <c r="S1045" s="138"/>
      <c r="T1045" s="138"/>
      <c r="U1045" s="138"/>
      <c r="V1045" s="138"/>
      <c r="W1045" s="138"/>
      <c r="X1045" s="138"/>
      <c r="Y1045" s="138"/>
      <c r="Z1045" s="138"/>
      <c r="AA1045" s="138"/>
      <c r="AB1045" s="138"/>
      <c r="AC1045" s="138"/>
      <c r="AD1045" s="138"/>
      <c r="AE1045" s="138"/>
      <c r="AF1045" s="138"/>
      <c r="AG1045" s="138"/>
      <c r="AH1045" s="138"/>
    </row>
    <row r="1046" spans="7:34" x14ac:dyDescent="0.3">
      <c r="G1046" s="138"/>
      <c r="H1046" s="138"/>
      <c r="I1046" s="138"/>
      <c r="J1046" s="138"/>
      <c r="K1046" s="138"/>
      <c r="L1046" s="138"/>
      <c r="M1046" s="138"/>
      <c r="N1046" s="138"/>
      <c r="O1046" s="138"/>
      <c r="P1046" s="138"/>
      <c r="Q1046" s="138"/>
      <c r="R1046" s="138"/>
      <c r="S1046" s="138"/>
      <c r="T1046" s="138"/>
      <c r="U1046" s="138"/>
      <c r="V1046" s="138"/>
      <c r="W1046" s="138"/>
      <c r="X1046" s="138"/>
      <c r="Y1046" s="138"/>
      <c r="Z1046" s="138"/>
      <c r="AA1046" s="138"/>
      <c r="AB1046" s="138"/>
      <c r="AC1046" s="138"/>
      <c r="AD1046" s="138"/>
      <c r="AE1046" s="138"/>
      <c r="AF1046" s="138"/>
      <c r="AG1046" s="138"/>
      <c r="AH1046" s="138"/>
    </row>
    <row r="1047" spans="7:34" x14ac:dyDescent="0.3">
      <c r="G1047" s="138"/>
      <c r="H1047" s="138"/>
      <c r="I1047" s="138"/>
      <c r="J1047" s="138"/>
      <c r="K1047" s="138"/>
      <c r="L1047" s="138"/>
      <c r="M1047" s="138"/>
      <c r="N1047" s="138"/>
      <c r="O1047" s="138"/>
      <c r="P1047" s="138"/>
      <c r="Q1047" s="138"/>
      <c r="R1047" s="138"/>
      <c r="S1047" s="138"/>
      <c r="T1047" s="138"/>
      <c r="U1047" s="138"/>
      <c r="V1047" s="138"/>
      <c r="W1047" s="138"/>
      <c r="X1047" s="138"/>
      <c r="Y1047" s="138"/>
      <c r="Z1047" s="138"/>
      <c r="AA1047" s="138"/>
      <c r="AB1047" s="138"/>
      <c r="AC1047" s="138"/>
      <c r="AD1047" s="138"/>
      <c r="AE1047" s="138"/>
      <c r="AF1047" s="138"/>
      <c r="AG1047" s="138"/>
      <c r="AH1047" s="138"/>
    </row>
    <row r="1048" spans="7:34" x14ac:dyDescent="0.3">
      <c r="G1048" s="138"/>
      <c r="H1048" s="138"/>
      <c r="I1048" s="138"/>
      <c r="J1048" s="138"/>
      <c r="K1048" s="138"/>
      <c r="L1048" s="138"/>
      <c r="M1048" s="138"/>
      <c r="N1048" s="138"/>
      <c r="O1048" s="138"/>
      <c r="P1048" s="138"/>
      <c r="Q1048" s="138"/>
      <c r="R1048" s="138"/>
      <c r="S1048" s="138"/>
      <c r="T1048" s="138"/>
      <c r="U1048" s="138"/>
      <c r="V1048" s="138"/>
      <c r="W1048" s="138"/>
      <c r="X1048" s="138"/>
      <c r="Y1048" s="138"/>
      <c r="Z1048" s="138"/>
      <c r="AA1048" s="138"/>
      <c r="AB1048" s="138"/>
      <c r="AC1048" s="138"/>
      <c r="AD1048" s="138"/>
      <c r="AE1048" s="138"/>
      <c r="AF1048" s="138"/>
      <c r="AG1048" s="138"/>
      <c r="AH1048" s="138"/>
    </row>
    <row r="1049" spans="7:34" x14ac:dyDescent="0.3">
      <c r="G1049" s="138"/>
      <c r="H1049" s="138"/>
      <c r="I1049" s="138"/>
      <c r="J1049" s="138"/>
      <c r="K1049" s="138"/>
      <c r="L1049" s="138"/>
      <c r="M1049" s="138"/>
      <c r="N1049" s="138"/>
      <c r="O1049" s="138"/>
      <c r="P1049" s="138"/>
      <c r="Q1049" s="138"/>
      <c r="R1049" s="138"/>
      <c r="S1049" s="138"/>
      <c r="T1049" s="138"/>
      <c r="U1049" s="138"/>
      <c r="V1049" s="138"/>
      <c r="W1049" s="138"/>
      <c r="X1049" s="138"/>
      <c r="Y1049" s="138"/>
      <c r="Z1049" s="138"/>
      <c r="AA1049" s="138"/>
      <c r="AB1049" s="138"/>
      <c r="AC1049" s="138"/>
      <c r="AD1049" s="138"/>
      <c r="AE1049" s="138"/>
      <c r="AF1049" s="138"/>
      <c r="AG1049" s="138"/>
      <c r="AH1049" s="138"/>
    </row>
    <row r="1050" spans="7:34" x14ac:dyDescent="0.3">
      <c r="G1050" s="138"/>
      <c r="H1050" s="138"/>
      <c r="I1050" s="138"/>
      <c r="J1050" s="138"/>
      <c r="K1050" s="138"/>
      <c r="L1050" s="138"/>
      <c r="M1050" s="138"/>
      <c r="N1050" s="138"/>
      <c r="O1050" s="138"/>
      <c r="P1050" s="138"/>
      <c r="Q1050" s="138"/>
      <c r="R1050" s="138"/>
      <c r="S1050" s="138"/>
      <c r="T1050" s="138"/>
      <c r="U1050" s="138"/>
      <c r="V1050" s="138"/>
      <c r="W1050" s="138"/>
      <c r="X1050" s="138"/>
      <c r="Y1050" s="138"/>
      <c r="Z1050" s="138"/>
      <c r="AA1050" s="138"/>
      <c r="AB1050" s="138"/>
      <c r="AC1050" s="138"/>
      <c r="AD1050" s="138"/>
      <c r="AE1050" s="138"/>
      <c r="AF1050" s="138"/>
      <c r="AG1050" s="138"/>
      <c r="AH1050" s="138"/>
    </row>
    <row r="1051" spans="7:34" x14ac:dyDescent="0.3">
      <c r="G1051" s="138"/>
      <c r="H1051" s="138"/>
      <c r="I1051" s="138"/>
      <c r="J1051" s="138"/>
      <c r="K1051" s="138"/>
      <c r="L1051" s="138"/>
      <c r="M1051" s="138"/>
      <c r="N1051" s="138"/>
      <c r="O1051" s="138"/>
      <c r="P1051" s="138"/>
      <c r="Q1051" s="138"/>
      <c r="R1051" s="138"/>
      <c r="S1051" s="138"/>
      <c r="T1051" s="138"/>
      <c r="U1051" s="138"/>
      <c r="V1051" s="138"/>
      <c r="W1051" s="138"/>
      <c r="X1051" s="138"/>
      <c r="Y1051" s="138"/>
      <c r="Z1051" s="138"/>
      <c r="AA1051" s="138"/>
      <c r="AB1051" s="138"/>
      <c r="AC1051" s="138"/>
      <c r="AD1051" s="138"/>
      <c r="AE1051" s="138"/>
      <c r="AF1051" s="138"/>
      <c r="AG1051" s="138"/>
      <c r="AH1051" s="138"/>
    </row>
    <row r="1052" spans="7:34" x14ac:dyDescent="0.3">
      <c r="G1052" s="138"/>
      <c r="H1052" s="138"/>
      <c r="I1052" s="138"/>
      <c r="J1052" s="138"/>
      <c r="K1052" s="138"/>
      <c r="L1052" s="138"/>
      <c r="M1052" s="138"/>
      <c r="N1052" s="138"/>
      <c r="O1052" s="138"/>
      <c r="P1052" s="138"/>
      <c r="Q1052" s="138"/>
      <c r="R1052" s="138"/>
      <c r="S1052" s="138"/>
      <c r="T1052" s="138"/>
      <c r="U1052" s="138"/>
      <c r="V1052" s="138"/>
      <c r="W1052" s="138"/>
      <c r="X1052" s="138"/>
      <c r="Y1052" s="138"/>
      <c r="Z1052" s="138"/>
      <c r="AA1052" s="138"/>
      <c r="AB1052" s="138"/>
      <c r="AC1052" s="138"/>
      <c r="AD1052" s="138"/>
      <c r="AE1052" s="138"/>
      <c r="AF1052" s="138"/>
      <c r="AG1052" s="138"/>
      <c r="AH1052" s="138"/>
    </row>
    <row r="1053" spans="7:34" x14ac:dyDescent="0.3">
      <c r="G1053" s="138"/>
      <c r="H1053" s="138"/>
      <c r="I1053" s="138"/>
      <c r="J1053" s="138"/>
      <c r="K1053" s="138"/>
      <c r="L1053" s="138"/>
      <c r="M1053" s="138"/>
      <c r="N1053" s="138"/>
      <c r="O1053" s="138"/>
      <c r="P1053" s="138"/>
      <c r="Q1053" s="138"/>
      <c r="R1053" s="138"/>
      <c r="S1053" s="138"/>
      <c r="T1053" s="138"/>
      <c r="U1053" s="138"/>
      <c r="V1053" s="138"/>
      <c r="W1053" s="138"/>
      <c r="X1053" s="138"/>
      <c r="Y1053" s="138"/>
      <c r="Z1053" s="138"/>
      <c r="AA1053" s="138"/>
      <c r="AB1053" s="138"/>
      <c r="AC1053" s="138"/>
      <c r="AD1053" s="138"/>
      <c r="AE1053" s="138"/>
      <c r="AF1053" s="138"/>
      <c r="AG1053" s="138"/>
      <c r="AH1053" s="138"/>
    </row>
    <row r="1054" spans="7:34" x14ac:dyDescent="0.3">
      <c r="G1054" s="138"/>
      <c r="H1054" s="138"/>
      <c r="I1054" s="138"/>
      <c r="J1054" s="138"/>
      <c r="K1054" s="138"/>
      <c r="L1054" s="138"/>
      <c r="M1054" s="138"/>
      <c r="N1054" s="138"/>
      <c r="O1054" s="138"/>
      <c r="P1054" s="138"/>
      <c r="Q1054" s="138"/>
      <c r="R1054" s="138"/>
      <c r="S1054" s="138"/>
      <c r="T1054" s="138"/>
      <c r="U1054" s="138"/>
      <c r="V1054" s="138"/>
      <c r="W1054" s="138"/>
      <c r="X1054" s="138"/>
      <c r="Y1054" s="138"/>
      <c r="Z1054" s="138"/>
      <c r="AA1054" s="138"/>
      <c r="AB1054" s="138"/>
      <c r="AC1054" s="138"/>
      <c r="AD1054" s="138"/>
      <c r="AE1054" s="138"/>
      <c r="AF1054" s="138"/>
      <c r="AG1054" s="138"/>
      <c r="AH1054" s="138"/>
    </row>
    <row r="1055" spans="7:34" x14ac:dyDescent="0.3">
      <c r="G1055" s="138"/>
      <c r="H1055" s="138"/>
      <c r="I1055" s="138"/>
      <c r="J1055" s="138"/>
      <c r="K1055" s="138"/>
      <c r="L1055" s="138"/>
      <c r="M1055" s="138"/>
      <c r="N1055" s="138"/>
      <c r="O1055" s="138"/>
      <c r="P1055" s="138"/>
      <c r="Q1055" s="138"/>
      <c r="R1055" s="138"/>
      <c r="S1055" s="138"/>
      <c r="T1055" s="138"/>
      <c r="U1055" s="138"/>
      <c r="V1055" s="138"/>
      <c r="W1055" s="138"/>
      <c r="X1055" s="138"/>
      <c r="Y1055" s="138"/>
      <c r="Z1055" s="138"/>
      <c r="AA1055" s="138"/>
      <c r="AB1055" s="138"/>
      <c r="AC1055" s="138"/>
      <c r="AD1055" s="138"/>
      <c r="AE1055" s="138"/>
      <c r="AF1055" s="138"/>
      <c r="AG1055" s="138"/>
      <c r="AH1055" s="138"/>
    </row>
    <row r="1056" spans="7:34" x14ac:dyDescent="0.3">
      <c r="G1056" s="138"/>
      <c r="H1056" s="138"/>
      <c r="I1056" s="138"/>
      <c r="J1056" s="138"/>
      <c r="K1056" s="138"/>
      <c r="L1056" s="138"/>
      <c r="M1056" s="138"/>
      <c r="N1056" s="138"/>
      <c r="O1056" s="138"/>
      <c r="P1056" s="138"/>
      <c r="Q1056" s="138"/>
      <c r="R1056" s="138"/>
      <c r="S1056" s="138"/>
      <c r="T1056" s="138"/>
      <c r="U1056" s="138"/>
      <c r="V1056" s="138"/>
      <c r="W1056" s="138"/>
      <c r="X1056" s="138"/>
      <c r="Y1056" s="138"/>
      <c r="Z1056" s="138"/>
      <c r="AA1056" s="138"/>
      <c r="AB1056" s="138"/>
      <c r="AC1056" s="138"/>
      <c r="AD1056" s="138"/>
      <c r="AE1056" s="138"/>
      <c r="AF1056" s="138"/>
      <c r="AG1056" s="138"/>
      <c r="AH1056" s="138"/>
    </row>
    <row r="1057" spans="7:34" x14ac:dyDescent="0.3">
      <c r="G1057" s="138"/>
      <c r="H1057" s="138"/>
      <c r="I1057" s="138"/>
      <c r="J1057" s="138"/>
      <c r="K1057" s="138"/>
      <c r="L1057" s="138"/>
      <c r="M1057" s="138"/>
      <c r="N1057" s="138"/>
      <c r="O1057" s="138"/>
      <c r="P1057" s="138"/>
      <c r="Q1057" s="138"/>
      <c r="R1057" s="138"/>
      <c r="S1057" s="138"/>
      <c r="T1057" s="138"/>
      <c r="U1057" s="138"/>
      <c r="V1057" s="138"/>
      <c r="W1057" s="138"/>
      <c r="X1057" s="138"/>
      <c r="Y1057" s="138"/>
      <c r="Z1057" s="138"/>
      <c r="AA1057" s="138"/>
      <c r="AB1057" s="138"/>
      <c r="AC1057" s="138"/>
      <c r="AD1057" s="138"/>
      <c r="AE1057" s="138"/>
      <c r="AF1057" s="138"/>
      <c r="AG1057" s="138"/>
      <c r="AH1057" s="138"/>
    </row>
    <row r="1058" spans="7:34" x14ac:dyDescent="0.3">
      <c r="G1058" s="138"/>
      <c r="H1058" s="138"/>
      <c r="I1058" s="138"/>
      <c r="J1058" s="138"/>
      <c r="K1058" s="138"/>
      <c r="L1058" s="138"/>
      <c r="M1058" s="138"/>
      <c r="N1058" s="138"/>
      <c r="O1058" s="138"/>
      <c r="P1058" s="138"/>
      <c r="Q1058" s="138"/>
      <c r="R1058" s="138"/>
      <c r="S1058" s="138"/>
      <c r="T1058" s="138"/>
      <c r="U1058" s="138"/>
      <c r="V1058" s="138"/>
      <c r="W1058" s="138"/>
      <c r="X1058" s="138"/>
      <c r="Y1058" s="138"/>
      <c r="Z1058" s="138"/>
      <c r="AA1058" s="138"/>
      <c r="AB1058" s="138"/>
      <c r="AC1058" s="138"/>
      <c r="AD1058" s="138"/>
      <c r="AE1058" s="138"/>
      <c r="AF1058" s="138"/>
      <c r="AG1058" s="138"/>
      <c r="AH1058" s="138"/>
    </row>
    <row r="1059" spans="7:34" x14ac:dyDescent="0.3">
      <c r="G1059" s="138"/>
      <c r="H1059" s="138"/>
      <c r="I1059" s="138"/>
      <c r="J1059" s="138"/>
      <c r="K1059" s="138"/>
      <c r="L1059" s="138"/>
      <c r="M1059" s="138"/>
      <c r="N1059" s="138"/>
      <c r="O1059" s="138"/>
      <c r="P1059" s="138"/>
      <c r="Q1059" s="138"/>
      <c r="R1059" s="138"/>
      <c r="S1059" s="138"/>
      <c r="T1059" s="138"/>
      <c r="U1059" s="138"/>
      <c r="V1059" s="138"/>
      <c r="W1059" s="138"/>
      <c r="X1059" s="138"/>
      <c r="Y1059" s="138"/>
      <c r="Z1059" s="138"/>
      <c r="AA1059" s="138"/>
      <c r="AB1059" s="138"/>
      <c r="AC1059" s="138"/>
      <c r="AD1059" s="138"/>
      <c r="AE1059" s="138"/>
      <c r="AF1059" s="138"/>
      <c r="AG1059" s="138"/>
      <c r="AH1059" s="138"/>
    </row>
    <row r="1060" spans="7:34" x14ac:dyDescent="0.3">
      <c r="G1060" s="138"/>
      <c r="H1060" s="138"/>
      <c r="I1060" s="138"/>
      <c r="J1060" s="138"/>
      <c r="K1060" s="138"/>
      <c r="L1060" s="138"/>
      <c r="M1060" s="138"/>
      <c r="N1060" s="138"/>
      <c r="O1060" s="138"/>
      <c r="P1060" s="138"/>
      <c r="Q1060" s="138"/>
      <c r="R1060" s="138"/>
      <c r="S1060" s="138"/>
      <c r="T1060" s="138"/>
      <c r="U1060" s="138"/>
      <c r="V1060" s="138"/>
      <c r="W1060" s="138"/>
      <c r="X1060" s="138"/>
      <c r="Y1060" s="138"/>
      <c r="Z1060" s="138"/>
      <c r="AA1060" s="138"/>
      <c r="AB1060" s="138"/>
      <c r="AC1060" s="138"/>
      <c r="AD1060" s="138"/>
      <c r="AE1060" s="138"/>
      <c r="AF1060" s="138"/>
      <c r="AG1060" s="138"/>
      <c r="AH1060" s="138"/>
    </row>
    <row r="1061" spans="7:34" x14ac:dyDescent="0.3">
      <c r="G1061" s="138"/>
      <c r="H1061" s="138"/>
      <c r="I1061" s="138"/>
      <c r="J1061" s="138"/>
      <c r="K1061" s="138"/>
      <c r="L1061" s="138"/>
      <c r="M1061" s="138"/>
      <c r="N1061" s="138"/>
      <c r="O1061" s="138"/>
      <c r="P1061" s="138"/>
      <c r="Q1061" s="138"/>
      <c r="R1061" s="138"/>
      <c r="S1061" s="138"/>
      <c r="T1061" s="138"/>
      <c r="U1061" s="138"/>
      <c r="V1061" s="138"/>
      <c r="W1061" s="138"/>
      <c r="X1061" s="138"/>
      <c r="Y1061" s="138"/>
      <c r="Z1061" s="138"/>
      <c r="AA1061" s="138"/>
      <c r="AB1061" s="138"/>
      <c r="AC1061" s="138"/>
      <c r="AD1061" s="138"/>
      <c r="AE1061" s="138"/>
      <c r="AF1061" s="138"/>
      <c r="AG1061" s="138"/>
      <c r="AH1061" s="138"/>
    </row>
    <row r="1062" spans="7:34" x14ac:dyDescent="0.3">
      <c r="G1062" s="138"/>
      <c r="H1062" s="138"/>
      <c r="I1062" s="138"/>
      <c r="J1062" s="138"/>
      <c r="K1062" s="138"/>
      <c r="L1062" s="138"/>
      <c r="M1062" s="138"/>
      <c r="N1062" s="138"/>
      <c r="O1062" s="138"/>
      <c r="P1062" s="138"/>
      <c r="Q1062" s="138"/>
      <c r="R1062" s="138"/>
      <c r="S1062" s="138"/>
      <c r="T1062" s="138"/>
      <c r="U1062" s="138"/>
      <c r="V1062" s="138"/>
      <c r="W1062" s="138"/>
      <c r="X1062" s="138"/>
      <c r="Y1062" s="138"/>
      <c r="Z1062" s="138"/>
      <c r="AA1062" s="138"/>
      <c r="AB1062" s="138"/>
      <c r="AC1062" s="138"/>
      <c r="AD1062" s="138"/>
      <c r="AE1062" s="138"/>
      <c r="AF1062" s="138"/>
      <c r="AG1062" s="138"/>
      <c r="AH1062" s="138"/>
    </row>
    <row r="1063" spans="7:34" x14ac:dyDescent="0.3">
      <c r="G1063" s="138"/>
      <c r="H1063" s="138"/>
      <c r="I1063" s="138"/>
      <c r="J1063" s="138"/>
      <c r="K1063" s="138"/>
      <c r="L1063" s="138"/>
      <c r="M1063" s="138"/>
      <c r="N1063" s="138"/>
      <c r="O1063" s="138"/>
      <c r="P1063" s="138"/>
      <c r="Q1063" s="138"/>
      <c r="R1063" s="138"/>
      <c r="S1063" s="138"/>
      <c r="T1063" s="138"/>
      <c r="U1063" s="138"/>
      <c r="V1063" s="138"/>
      <c r="W1063" s="138"/>
      <c r="X1063" s="138"/>
      <c r="Y1063" s="138"/>
      <c r="Z1063" s="138"/>
      <c r="AA1063" s="138"/>
      <c r="AB1063" s="138"/>
      <c r="AC1063" s="138"/>
      <c r="AD1063" s="138"/>
      <c r="AE1063" s="138"/>
      <c r="AF1063" s="138"/>
      <c r="AG1063" s="138"/>
      <c r="AH1063" s="138"/>
    </row>
    <row r="1064" spans="7:34" x14ac:dyDescent="0.3">
      <c r="G1064" s="138"/>
      <c r="H1064" s="138"/>
      <c r="I1064" s="138"/>
      <c r="J1064" s="138"/>
      <c r="K1064" s="138"/>
      <c r="L1064" s="138"/>
      <c r="M1064" s="138"/>
      <c r="N1064" s="138"/>
      <c r="O1064" s="138"/>
      <c r="P1064" s="138"/>
      <c r="Q1064" s="138"/>
      <c r="R1064" s="138"/>
      <c r="S1064" s="138"/>
      <c r="T1064" s="138"/>
      <c r="U1064" s="138"/>
      <c r="V1064" s="138"/>
      <c r="W1064" s="138"/>
      <c r="X1064" s="138"/>
      <c r="Y1064" s="138"/>
      <c r="Z1064" s="138"/>
      <c r="AA1064" s="138"/>
      <c r="AB1064" s="138"/>
      <c r="AC1064" s="138"/>
      <c r="AD1064" s="138"/>
      <c r="AE1064" s="138"/>
      <c r="AF1064" s="138"/>
      <c r="AG1064" s="138"/>
      <c r="AH1064" s="138"/>
    </row>
    <row r="1065" spans="7:34" x14ac:dyDescent="0.3">
      <c r="G1065" s="138"/>
      <c r="H1065" s="138"/>
      <c r="I1065" s="138"/>
      <c r="J1065" s="138"/>
      <c r="K1065" s="138"/>
      <c r="L1065" s="138"/>
      <c r="M1065" s="138"/>
      <c r="N1065" s="138"/>
      <c r="O1065" s="138"/>
      <c r="P1065" s="138"/>
      <c r="Q1065" s="138"/>
      <c r="R1065" s="138"/>
      <c r="S1065" s="138"/>
      <c r="T1065" s="138"/>
      <c r="U1065" s="138"/>
      <c r="V1065" s="138"/>
      <c r="W1065" s="138"/>
      <c r="X1065" s="138"/>
      <c r="Y1065" s="138"/>
      <c r="Z1065" s="138"/>
      <c r="AA1065" s="138"/>
      <c r="AB1065" s="138"/>
      <c r="AC1065" s="138"/>
      <c r="AD1065" s="138"/>
      <c r="AE1065" s="138"/>
      <c r="AF1065" s="138"/>
      <c r="AG1065" s="138"/>
      <c r="AH1065" s="138"/>
    </row>
    <row r="1066" spans="7:34" x14ac:dyDescent="0.3">
      <c r="G1066" s="138"/>
      <c r="H1066" s="138"/>
      <c r="I1066" s="138"/>
      <c r="J1066" s="138"/>
      <c r="K1066" s="138"/>
      <c r="L1066" s="138"/>
      <c r="M1066" s="138"/>
      <c r="N1066" s="138"/>
      <c r="O1066" s="138"/>
      <c r="P1066" s="138"/>
      <c r="Q1066" s="138"/>
      <c r="R1066" s="138"/>
      <c r="S1066" s="138"/>
      <c r="T1066" s="138"/>
      <c r="U1066" s="138"/>
      <c r="V1066" s="138"/>
      <c r="W1066" s="138"/>
      <c r="X1066" s="138"/>
      <c r="Y1066" s="138"/>
      <c r="Z1066" s="138"/>
      <c r="AA1066" s="138"/>
      <c r="AB1066" s="138"/>
      <c r="AC1066" s="138"/>
      <c r="AD1066" s="138"/>
      <c r="AE1066" s="138"/>
      <c r="AF1066" s="138"/>
      <c r="AG1066" s="138"/>
      <c r="AH1066" s="138"/>
    </row>
    <row r="1067" spans="7:34" x14ac:dyDescent="0.3">
      <c r="G1067" s="138"/>
      <c r="H1067" s="138"/>
      <c r="I1067" s="138"/>
      <c r="J1067" s="138"/>
      <c r="K1067" s="138"/>
      <c r="L1067" s="138"/>
      <c r="M1067" s="138"/>
      <c r="N1067" s="138"/>
      <c r="O1067" s="138"/>
      <c r="P1067" s="138"/>
      <c r="Q1067" s="138"/>
      <c r="R1067" s="138"/>
      <c r="S1067" s="138"/>
      <c r="T1067" s="138"/>
      <c r="U1067" s="138"/>
      <c r="V1067" s="138"/>
      <c r="W1067" s="138"/>
      <c r="X1067" s="138"/>
      <c r="Y1067" s="138"/>
      <c r="Z1067" s="138"/>
      <c r="AA1067" s="138"/>
      <c r="AB1067" s="138"/>
      <c r="AC1067" s="138"/>
      <c r="AD1067" s="138"/>
      <c r="AE1067" s="138"/>
      <c r="AF1067" s="138"/>
      <c r="AG1067" s="138"/>
      <c r="AH1067" s="138"/>
    </row>
    <row r="1068" spans="7:34" x14ac:dyDescent="0.3">
      <c r="G1068" s="138"/>
      <c r="H1068" s="138"/>
      <c r="I1068" s="138"/>
      <c r="J1068" s="138"/>
      <c r="K1068" s="138"/>
      <c r="L1068" s="138"/>
      <c r="M1068" s="138"/>
      <c r="N1068" s="138"/>
      <c r="O1068" s="138"/>
      <c r="P1068" s="138"/>
      <c r="Q1068" s="138"/>
      <c r="R1068" s="138"/>
      <c r="S1068" s="138"/>
      <c r="T1068" s="138"/>
      <c r="U1068" s="138"/>
      <c r="V1068" s="138"/>
      <c r="W1068" s="138"/>
      <c r="X1068" s="138"/>
      <c r="Y1068" s="138"/>
      <c r="Z1068" s="138"/>
      <c r="AA1068" s="138"/>
      <c r="AB1068" s="138"/>
      <c r="AC1068" s="138"/>
      <c r="AD1068" s="138"/>
      <c r="AE1068" s="138"/>
      <c r="AF1068" s="138"/>
      <c r="AG1068" s="138"/>
      <c r="AH1068" s="138"/>
    </row>
    <row r="1069" spans="7:34" x14ac:dyDescent="0.3">
      <c r="G1069" s="138"/>
      <c r="H1069" s="138"/>
      <c r="I1069" s="138"/>
      <c r="J1069" s="138"/>
      <c r="K1069" s="138"/>
      <c r="L1069" s="138"/>
      <c r="M1069" s="138"/>
      <c r="N1069" s="138"/>
      <c r="O1069" s="138"/>
      <c r="P1069" s="138"/>
      <c r="Q1069" s="138"/>
      <c r="R1069" s="138"/>
      <c r="S1069" s="138"/>
      <c r="T1069" s="138"/>
      <c r="U1069" s="138"/>
      <c r="V1069" s="138"/>
      <c r="W1069" s="138"/>
      <c r="X1069" s="138"/>
      <c r="Y1069" s="138"/>
      <c r="Z1069" s="138"/>
      <c r="AA1069" s="138"/>
      <c r="AB1069" s="138"/>
      <c r="AC1069" s="138"/>
      <c r="AD1069" s="138"/>
      <c r="AE1069" s="138"/>
      <c r="AF1069" s="138"/>
      <c r="AG1069" s="138"/>
      <c r="AH1069" s="138"/>
    </row>
    <row r="1070" spans="7:34" x14ac:dyDescent="0.3">
      <c r="G1070" s="138"/>
      <c r="H1070" s="138"/>
      <c r="I1070" s="138"/>
      <c r="J1070" s="138"/>
      <c r="K1070" s="138"/>
      <c r="L1070" s="138"/>
      <c r="M1070" s="138"/>
      <c r="N1070" s="138"/>
      <c r="O1070" s="138"/>
      <c r="P1070" s="138"/>
      <c r="Q1070" s="138"/>
      <c r="R1070" s="138"/>
      <c r="S1070" s="138"/>
      <c r="T1070" s="138"/>
      <c r="U1070" s="138"/>
      <c r="V1070" s="138"/>
      <c r="W1070" s="138"/>
      <c r="X1070" s="138"/>
      <c r="Y1070" s="138"/>
      <c r="Z1070" s="138"/>
      <c r="AA1070" s="138"/>
      <c r="AB1070" s="138"/>
      <c r="AC1070" s="138"/>
      <c r="AD1070" s="138"/>
      <c r="AE1070" s="138"/>
      <c r="AF1070" s="138"/>
      <c r="AG1070" s="138"/>
      <c r="AH1070" s="138"/>
    </row>
    <row r="1071" spans="7:34" x14ac:dyDescent="0.3">
      <c r="G1071" s="138"/>
      <c r="H1071" s="138"/>
      <c r="I1071" s="138"/>
      <c r="J1071" s="138"/>
      <c r="K1071" s="138"/>
      <c r="L1071" s="138"/>
      <c r="M1071" s="138"/>
      <c r="N1071" s="138"/>
      <c r="O1071" s="138"/>
      <c r="P1071" s="138"/>
      <c r="Q1071" s="138"/>
      <c r="R1071" s="138"/>
      <c r="S1071" s="138"/>
      <c r="T1071" s="138"/>
      <c r="U1071" s="138"/>
      <c r="V1071" s="138"/>
      <c r="W1071" s="138"/>
      <c r="X1071" s="138"/>
      <c r="Y1071" s="138"/>
      <c r="Z1071" s="138"/>
      <c r="AA1071" s="138"/>
      <c r="AB1071" s="138"/>
      <c r="AC1071" s="138"/>
      <c r="AD1071" s="138"/>
      <c r="AE1071" s="138"/>
      <c r="AF1071" s="138"/>
      <c r="AG1071" s="138"/>
      <c r="AH1071" s="138"/>
    </row>
    <row r="1072" spans="7:34" x14ac:dyDescent="0.3">
      <c r="G1072" s="138"/>
      <c r="H1072" s="138"/>
      <c r="I1072" s="138"/>
      <c r="J1072" s="138"/>
      <c r="K1072" s="138"/>
      <c r="L1072" s="138"/>
      <c r="M1072" s="138"/>
      <c r="N1072" s="138"/>
      <c r="O1072" s="138"/>
      <c r="P1072" s="138"/>
      <c r="Q1072" s="138"/>
      <c r="R1072" s="138"/>
      <c r="S1072" s="138"/>
      <c r="T1072" s="138"/>
      <c r="U1072" s="138"/>
      <c r="V1072" s="138"/>
      <c r="W1072" s="138"/>
      <c r="X1072" s="138"/>
      <c r="Y1072" s="138"/>
      <c r="Z1072" s="138"/>
      <c r="AA1072" s="138"/>
      <c r="AB1072" s="138"/>
      <c r="AC1072" s="138"/>
      <c r="AD1072" s="138"/>
      <c r="AE1072" s="138"/>
      <c r="AF1072" s="138"/>
      <c r="AG1072" s="138"/>
      <c r="AH1072" s="138"/>
    </row>
  </sheetData>
  <sheetProtection algorithmName="SHA-512" hashValue="SVjqKWx06EgqXMdCC4QPwIUpv08gJKBgk1QMInUnOGqQCbXo3N6Fcqe7y57we5SGQUG+Ly4VPqsyGyBoKUKMWg==" saltValue="PpP8Gn50g84FWudZll9uJg==" spinCount="100000" sheet="1" objects="1" scenarios="1"/>
  <mergeCells count="4">
    <mergeCell ref="A4:B4"/>
    <mergeCell ref="C60:D60"/>
    <mergeCell ref="C62:D62"/>
    <mergeCell ref="C64:D64"/>
  </mergeCells>
  <dataValidations count="4">
    <dataValidation showInputMessage="1" showErrorMessage="1" sqref="A6:A45 B6:B9" xr:uid="{00000000-0002-0000-0900-000000000000}"/>
    <dataValidation type="decimal" operator="greaterThan" allowBlank="1" showInputMessage="1" showErrorMessage="1" sqref="B63" xr:uid="{8D39B2F4-E0C0-43EB-8D6F-D935695DD34D}">
      <formula1>1</formula1>
    </dataValidation>
    <dataValidation type="decimal" operator="greaterThanOrEqual" allowBlank="1" showInputMessage="1" showErrorMessage="1" sqref="B61" xr:uid="{42EF667E-D97C-47FC-8AE3-B21FB1E19145}">
      <formula1>1</formula1>
    </dataValidation>
    <dataValidation operator="greaterThanOrEqual" allowBlank="1" showInputMessage="1" showErrorMessage="1" sqref="B62" xr:uid="{9603068E-5646-4D68-A77A-7B542FDF22F7}"/>
  </dataValidations>
  <pageMargins left="0.7" right="0.7" top="0.78740157499999996" bottom="0.78740157499999996" header="0.3" footer="0.3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EINGABEN</vt:lpstr>
      <vt:lpstr>FALL 1</vt:lpstr>
      <vt:lpstr>FALL 2</vt:lpstr>
      <vt:lpstr>FALL 5</vt:lpstr>
      <vt:lpstr>FALL 7</vt:lpstr>
      <vt:lpstr>FALL 8</vt:lpstr>
      <vt:lpstr>FALL 9</vt:lpstr>
      <vt:lpstr>FALL 10</vt:lpstr>
      <vt:lpstr>FALL 11</vt:lpstr>
      <vt:lpstr>FALL 12</vt:lpstr>
      <vt:lpstr>EINGABEN!Druckbereich</vt:lpstr>
      <vt:lpstr>'FALL 1'!Druckbereich</vt:lpstr>
      <vt:lpstr>'FALL 10'!Druckbereich</vt:lpstr>
      <vt:lpstr>'FALL 11'!Druckbereich</vt:lpstr>
      <vt:lpstr>'FALL 12'!Druckbereich</vt:lpstr>
      <vt:lpstr>'FALL 2'!Druckbereich</vt:lpstr>
      <vt:lpstr>'FALL 5'!Druckbereich</vt:lpstr>
      <vt:lpstr>'FALL 7'!Druckbereich</vt:lpstr>
      <vt:lpstr>'FALL 8'!Druckbereich</vt:lpstr>
      <vt:lpstr>'FALL 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</dc:creator>
  <cp:lastModifiedBy>Heinz</cp:lastModifiedBy>
  <cp:lastPrinted>2018-10-12T15:02:12Z</cp:lastPrinted>
  <dcterms:created xsi:type="dcterms:W3CDTF">2015-01-14T11:09:00Z</dcterms:created>
  <dcterms:modified xsi:type="dcterms:W3CDTF">2020-04-03T15:10:51Z</dcterms:modified>
</cp:coreProperties>
</file>