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inz\Desktop\"/>
    </mc:Choice>
  </mc:AlternateContent>
  <bookViews>
    <workbookView xWindow="0" yWindow="0" windowWidth="17256" windowHeight="7320"/>
  </bookViews>
  <sheets>
    <sheet name="Tabelle1" sheetId="1" r:id="rId1"/>
    <sheet name="Tabelle2" sheetId="2" r:id="rId2"/>
    <sheet name="Tabelle3" sheetId="3" r:id="rId3"/>
  </sheets>
  <definedNames>
    <definedName name="_xlnm.Print_Area" localSheetId="0">Tabelle1!$A$1:$L$63</definedName>
  </definedNames>
  <calcPr calcId="152511"/>
</workbook>
</file>

<file path=xl/calcChain.xml><?xml version="1.0" encoding="utf-8"?>
<calcChain xmlns="http://schemas.openxmlformats.org/spreadsheetml/2006/main">
  <c r="H10" i="1" l="1"/>
  <c r="B12" i="1" l="1"/>
  <c r="H6" i="1" l="1"/>
  <c r="H14" i="1" l="1"/>
  <c r="H13" i="1" s="1"/>
  <c r="H9" i="1"/>
  <c r="H8" i="1"/>
  <c r="H7" i="1"/>
  <c r="H5" i="1" l="1"/>
  <c r="G5" i="1"/>
  <c r="A5" i="1"/>
  <c r="B5" i="1"/>
  <c r="H17" i="1" l="1"/>
  <c r="H16" i="1"/>
  <c r="B17" i="1"/>
  <c r="B16" i="1"/>
  <c r="F16" i="1" l="1"/>
  <c r="E16" i="1" s="1"/>
  <c r="F15" i="1"/>
  <c r="E15" i="1" s="1"/>
  <c r="F8" i="1"/>
  <c r="E8" i="1" s="1"/>
  <c r="F13" i="1"/>
  <c r="E13" i="1" s="1"/>
  <c r="F6" i="1"/>
  <c r="E6" i="1" s="1"/>
  <c r="F10" i="1"/>
  <c r="E10" i="1" s="1"/>
  <c r="F12" i="1"/>
  <c r="E12" i="1" s="1"/>
  <c r="F14" i="1"/>
  <c r="E14" i="1" s="1"/>
  <c r="F11" i="1"/>
  <c r="E11" i="1" s="1"/>
  <c r="F7" i="1"/>
  <c r="E7" i="1" s="1"/>
  <c r="F9" i="1"/>
  <c r="E9" i="1" s="1"/>
  <c r="L10" i="1"/>
  <c r="K10" i="1" s="1"/>
  <c r="L13" i="1"/>
  <c r="K13" i="1" s="1"/>
  <c r="L9" i="1"/>
  <c r="K9" i="1" s="1"/>
  <c r="L16" i="1"/>
  <c r="K16" i="1" s="1"/>
  <c r="L8" i="1"/>
  <c r="K8" i="1" s="1"/>
  <c r="L15" i="1"/>
  <c r="K15" i="1" s="1"/>
  <c r="L7" i="1"/>
  <c r="K7" i="1" s="1"/>
  <c r="L14" i="1"/>
  <c r="K14" i="1" s="1"/>
  <c r="L6" i="1"/>
  <c r="K6" i="1" s="1"/>
  <c r="L12" i="1"/>
  <c r="K12" i="1" s="1"/>
  <c r="L11" i="1"/>
  <c r="K11" i="1" s="1"/>
</calcChain>
</file>

<file path=xl/sharedStrings.xml><?xml version="1.0" encoding="utf-8"?>
<sst xmlns="http://schemas.openxmlformats.org/spreadsheetml/2006/main" count="53" uniqueCount="38">
  <si>
    <t>Hilfswert X</t>
  </si>
  <si>
    <t>Hilfsformel alpha</t>
  </si>
  <si>
    <t>Begrenzungen</t>
  </si>
  <si>
    <t>150 ≤ B ≤ 350</t>
  </si>
  <si>
    <t>2500 ≤ h ≤ 1.666*L</t>
  </si>
  <si>
    <t>0% ≤ LA ≤ 50%</t>
  </si>
  <si>
    <t>fk - Fraktilwert (%)</t>
  </si>
  <si>
    <t>0.10 ≤ fk% ≤ 10.0</t>
  </si>
  <si>
    <t>1500 ≤ L ≤ 10000</t>
  </si>
  <si>
    <t xml:space="preserve"> </t>
  </si>
  <si>
    <t>*Gegenüber Vollstein ist eine Minderung auf (1-LA%/100)^0.5 eingerechnet</t>
  </si>
  <si>
    <t>Hzul. [kN]</t>
  </si>
  <si>
    <t>Vzul. [kN/m']</t>
  </si>
  <si>
    <r>
      <t xml:space="preserve">FOAMGLAS - PERINSUL </t>
    </r>
    <r>
      <rPr>
        <b/>
        <sz val="14"/>
        <color rgb="FFFF0000"/>
        <rFont val="Arial"/>
        <family val="2"/>
      </rPr>
      <t>HL</t>
    </r>
    <r>
      <rPr>
        <b/>
        <sz val="12"/>
        <rFont val="Arial"/>
        <family val="2"/>
      </rPr>
      <t xml:space="preserve"> für den wärmegedämmten Mauerfuss</t>
    </r>
  </si>
  <si>
    <r>
      <t xml:space="preserve">FOAMGLAS - PERINSUL </t>
    </r>
    <r>
      <rPr>
        <b/>
        <sz val="14"/>
        <color rgb="FFFF0000"/>
        <rFont val="Arial"/>
        <family val="2"/>
      </rPr>
      <t>S</t>
    </r>
    <r>
      <rPr>
        <b/>
        <sz val="12"/>
        <rFont val="Arial"/>
        <family val="2"/>
      </rPr>
      <t xml:space="preserve"> für den wärmegedämmten Mauerfuss</t>
    </r>
  </si>
  <si>
    <t>Okt. 2015 / CGE</t>
  </si>
  <si>
    <t>0 ≤ e ≤ 0.1667*B</t>
  </si>
  <si>
    <t>2500 ≤ h ≤ 1.667*L</t>
  </si>
  <si>
    <t>σzentr zul.&lt;PERINSUL S&gt; [kPa]</t>
  </si>
  <si>
    <t>σzentr zul.&lt;PERINSUL HL&gt; [kPa]</t>
  </si>
  <si>
    <t>(resultierend aus Vorgabe fk(%)</t>
  </si>
  <si>
    <r>
      <rPr>
        <sz val="8"/>
        <rFont val="Calibri"/>
        <family val="2"/>
      </rPr>
      <t>µ</t>
    </r>
    <r>
      <rPr>
        <sz val="8"/>
        <rFont val="Arial"/>
        <family val="2"/>
      </rPr>
      <t>R [%]</t>
    </r>
  </si>
  <si>
    <t>µR [%]</t>
  </si>
  <si>
    <t>Exzentrizität e                 [mm]</t>
  </si>
  <si>
    <t>Hebelarm h                     [mm]</t>
  </si>
  <si>
    <t>Wandlänge L                  [mm]</t>
  </si>
  <si>
    <t>Lochanteil LA*                   [%]</t>
  </si>
  <si>
    <t>Regel = 2.5%</t>
  </si>
  <si>
    <t xml:space="preserve"> Veränderung eigenverantwortlich!)</t>
  </si>
  <si>
    <t xml:space="preserve">Regel = 2.5% </t>
  </si>
  <si>
    <t>Veränderung eigenverantwortlich!)</t>
  </si>
  <si>
    <t>Wandstärke B                 [mm]</t>
  </si>
  <si>
    <t>(Unterschreitungs - Häufigkeit-&gt;</t>
  </si>
  <si>
    <t>Wandstärke B                      [mm]</t>
  </si>
  <si>
    <t>Exzentrizität e                      [mm]</t>
  </si>
  <si>
    <t>Hebelarm h                           [mm]</t>
  </si>
  <si>
    <t>Wandlänge L                        [mm]</t>
  </si>
  <si>
    <t>Lochanteil LA*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</si>
</sst>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8"/>
      <name val="Arial"/>
      <family val="2"/>
    </font>
    <font>
      <sz val="8"/>
      <name val="Arial"/>
      <family val="2"/>
    </font>
    <font>
      <i/>
      <sz val="8"/>
      <name val="Arial"/>
      <family val="2"/>
    </font>
    <font>
      <sz val="8"/>
      <name val="Calibri"/>
      <family val="2"/>
    </font>
    <font>
      <sz val="8"/>
      <color rgb="FFFF0000"/>
      <name val="Arial"/>
      <family val="2"/>
    </font>
    <font>
      <i/>
      <sz val="8"/>
      <color rgb="FF0070C0"/>
      <name val="Arial"/>
      <family val="2"/>
    </font>
    <font>
      <b/>
      <sz val="14"/>
      <color theme="5"/>
      <name val="Arial"/>
      <family val="2"/>
    </font>
    <font>
      <b/>
      <sz val="12"/>
      <name val="Arial"/>
      <family val="2"/>
    </font>
    <font>
      <b/>
      <sz val="14"/>
      <color rgb="FFFF0000"/>
      <name val="Arial"/>
      <family val="2"/>
    </font>
    <font>
      <b/>
      <sz val="8"/>
      <name val="Arial"/>
      <family val="2"/>
    </font>
    <font>
      <sz val="8"/>
      <color theme="0" tint="-0.14999847407452621"/>
      <name val="Arial"/>
      <family val="2"/>
    </font>
    <font>
      <sz val="10"/>
      <name val="Arial"/>
      <family val="2"/>
    </font>
    <font>
      <sz val="8"/>
      <color theme="0"/>
      <name val="Arial"/>
      <family val="2"/>
    </font>
  </fonts>
  <fills count="7">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45">
    <xf numFmtId="0" fontId="0" fillId="0" borderId="0" xfId="0"/>
    <xf numFmtId="0" fontId="10" fillId="2" borderId="0" xfId="0" applyFont="1" applyFill="1" applyBorder="1" applyAlignment="1" applyProtection="1">
      <alignment horizontal="center"/>
      <protection locked="0"/>
    </xf>
    <xf numFmtId="0" fontId="2" fillId="5" borderId="0" xfId="0" applyNumberFormat="1" applyFont="1" applyFill="1" applyBorder="1" applyAlignment="1" applyProtection="1">
      <alignment horizontal="center"/>
      <protection locked="0"/>
    </xf>
    <xf numFmtId="0" fontId="0" fillId="4" borderId="0" xfId="0" applyFill="1" applyBorder="1" applyProtection="1"/>
    <xf numFmtId="0" fontId="7" fillId="4" borderId="0" xfId="0" applyFont="1" applyFill="1" applyBorder="1" applyProtection="1"/>
    <xf numFmtId="0" fontId="3" fillId="4" borderId="0" xfId="0" applyNumberFormat="1" applyFont="1" applyFill="1" applyBorder="1" applyAlignment="1" applyProtection="1">
      <alignment horizontal="right"/>
    </xf>
    <xf numFmtId="0" fontId="3" fillId="4" borderId="0" xfId="0" applyNumberFormat="1" applyFont="1" applyFill="1" applyBorder="1" applyProtection="1"/>
    <xf numFmtId="0" fontId="13" fillId="0" borderId="0" xfId="0" applyFont="1" applyFill="1" applyBorder="1" applyAlignment="1" applyProtection="1">
      <alignment horizontal="right"/>
    </xf>
    <xf numFmtId="0" fontId="13" fillId="0" borderId="0" xfId="0" applyFont="1" applyBorder="1" applyAlignment="1" applyProtection="1">
      <alignment horizontal="right"/>
    </xf>
    <xf numFmtId="0" fontId="2" fillId="0" borderId="0" xfId="0" applyFont="1" applyBorder="1" applyAlignment="1" applyProtection="1">
      <alignment horizontal="center"/>
    </xf>
    <xf numFmtId="0" fontId="10" fillId="0" borderId="0" xfId="0" applyFont="1" applyBorder="1" applyAlignment="1" applyProtection="1">
      <alignment horizontal="center"/>
    </xf>
    <xf numFmtId="0" fontId="6" fillId="0" borderId="0" xfId="0" applyFont="1" applyBorder="1" applyProtection="1"/>
    <xf numFmtId="0" fontId="10" fillId="5" borderId="0" xfId="0" applyFont="1" applyFill="1" applyBorder="1" applyAlignment="1" applyProtection="1">
      <alignment horizontal="center"/>
    </xf>
    <xf numFmtId="0" fontId="2" fillId="3" borderId="0" xfId="0" applyFont="1" applyFill="1" applyBorder="1" applyAlignment="1" applyProtection="1">
      <alignment horizontal="center"/>
    </xf>
    <xf numFmtId="0" fontId="5" fillId="0" borderId="0" xfId="0" applyFont="1" applyBorder="1" applyAlignment="1" applyProtection="1">
      <alignment horizontal="center"/>
    </xf>
    <xf numFmtId="0" fontId="2" fillId="0" borderId="0" xfId="0" applyFont="1" applyFill="1" applyBorder="1" applyProtection="1"/>
    <xf numFmtId="0" fontId="2" fillId="0" borderId="0" xfId="0" applyFont="1" applyFill="1" applyBorder="1" applyAlignment="1" applyProtection="1">
      <alignment horizontal="center"/>
    </xf>
    <xf numFmtId="0" fontId="5" fillId="0" borderId="0" xfId="0" applyFont="1" applyBorder="1" applyAlignment="1" applyProtection="1">
      <alignment horizontal="left"/>
    </xf>
    <xf numFmtId="0" fontId="2" fillId="0" borderId="0" xfId="0" applyFont="1" applyProtection="1"/>
    <xf numFmtId="0" fontId="2" fillId="0" borderId="0" xfId="0" applyFont="1" applyBorder="1" applyAlignment="1" applyProtection="1">
      <alignment horizontal="right"/>
    </xf>
    <xf numFmtId="0" fontId="2" fillId="0" borderId="0" xfId="0" applyFont="1" applyBorder="1" applyProtection="1"/>
    <xf numFmtId="0" fontId="2" fillId="0" borderId="0" xfId="0" applyFont="1" applyBorder="1" applyAlignment="1" applyProtection="1"/>
    <xf numFmtId="0" fontId="13" fillId="0" borderId="0" xfId="0" applyFont="1" applyFill="1" applyBorder="1" applyAlignment="1" applyProtection="1">
      <alignment horizontal="center"/>
    </xf>
    <xf numFmtId="0" fontId="13" fillId="6" borderId="0" xfId="0" applyFont="1" applyFill="1" applyBorder="1" applyAlignment="1" applyProtection="1">
      <alignment horizontal="center"/>
    </xf>
    <xf numFmtId="0" fontId="11" fillId="0" borderId="0" xfId="0" applyFont="1" applyFill="1" applyBorder="1" applyAlignment="1" applyProtection="1">
      <alignment horizontal="right"/>
    </xf>
    <xf numFmtId="0" fontId="11" fillId="0" borderId="0" xfId="0" applyFont="1" applyFill="1" applyBorder="1" applyAlignment="1" applyProtection="1">
      <alignment horizontal="center"/>
    </xf>
    <xf numFmtId="0" fontId="0" fillId="0" borderId="0" xfId="0" applyBorder="1" applyProtection="1"/>
    <xf numFmtId="0" fontId="13" fillId="0" borderId="0" xfId="0" applyFont="1" applyBorder="1" applyAlignment="1" applyProtection="1">
      <alignment horizontal="center"/>
    </xf>
    <xf numFmtId="0" fontId="12" fillId="0" borderId="0" xfId="0" applyFont="1" applyBorder="1" applyProtection="1"/>
    <xf numFmtId="0" fontId="12" fillId="0" borderId="0" xfId="0" applyFont="1" applyBorder="1" applyAlignment="1" applyProtection="1">
      <alignment horizontal="center"/>
    </xf>
    <xf numFmtId="0" fontId="0" fillId="0" borderId="0" xfId="0" applyProtection="1"/>
    <xf numFmtId="0" fontId="12" fillId="0" borderId="0" xfId="0" applyFont="1" applyProtection="1"/>
    <xf numFmtId="0" fontId="10" fillId="0" borderId="0" xfId="0" applyFont="1" applyBorder="1" applyProtection="1"/>
    <xf numFmtId="0" fontId="10" fillId="2" borderId="0" xfId="0" applyFont="1" applyFill="1" applyBorder="1" applyAlignment="1" applyProtection="1">
      <alignment horizontal="center"/>
    </xf>
    <xf numFmtId="0" fontId="2" fillId="0" borderId="0" xfId="0" applyFont="1" applyBorder="1" applyAlignment="1" applyProtection="1">
      <alignment horizontal="left"/>
    </xf>
    <xf numFmtId="0" fontId="2" fillId="5" borderId="0" xfId="0" applyFont="1" applyFill="1" applyBorder="1" applyAlignment="1" applyProtection="1">
      <alignment horizontal="center"/>
    </xf>
    <xf numFmtId="0" fontId="0" fillId="0" borderId="0" xfId="0" applyProtection="1">
      <protection locked="0"/>
    </xf>
    <xf numFmtId="0" fontId="12" fillId="0" borderId="0" xfId="0" applyFont="1" applyProtection="1">
      <protection locked="0"/>
    </xf>
    <xf numFmtId="0" fontId="10" fillId="0" borderId="0" xfId="0" applyFont="1" applyFill="1" applyBorder="1" applyAlignment="1" applyProtection="1">
      <alignment horizontal="center"/>
      <protection locked="0"/>
    </xf>
    <xf numFmtId="0" fontId="12" fillId="0" borderId="0" xfId="0" applyFont="1" applyFill="1" applyBorder="1" applyProtection="1"/>
    <xf numFmtId="0" fontId="10" fillId="0" borderId="0" xfId="0" applyFont="1" applyBorder="1" applyProtection="1">
      <protection locked="0"/>
    </xf>
    <xf numFmtId="0" fontId="6" fillId="0" borderId="0" xfId="0" applyFont="1" applyBorder="1" applyProtection="1">
      <protection locked="0"/>
    </xf>
    <xf numFmtId="0" fontId="5" fillId="0" borderId="0" xfId="0" applyFont="1" applyBorder="1" applyProtection="1">
      <protection locked="0"/>
    </xf>
    <xf numFmtId="0" fontId="2" fillId="0" borderId="0" xfId="0" applyFont="1" applyFill="1" applyBorder="1" applyProtection="1">
      <protection locked="0"/>
    </xf>
    <xf numFmtId="0" fontId="2" fillId="0" borderId="0" xfId="0" applyFont="1" applyBorder="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900"/>
              <a:t>WANDLASTEN Hzul. [kN] UND Vzul. [kN/m']</a:t>
            </a:r>
          </a:p>
          <a:p>
            <a:pPr>
              <a:defRPr sz="900"/>
            </a:pPr>
            <a:r>
              <a:rPr lang="en-US" sz="900"/>
              <a:t>(dynamisches Bild)   </a:t>
            </a:r>
          </a:p>
        </c:rich>
      </c:tx>
      <c:layout>
        <c:manualLayout>
          <c:xMode val="edge"/>
          <c:yMode val="edge"/>
          <c:x val="0.15284090058868066"/>
          <c:y val="5.9311981020166077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smoothMarker"/>
        <c:varyColors val="0"/>
        <c:ser>
          <c:idx val="0"/>
          <c:order val="0"/>
          <c:tx>
            <c:v>Horizontallast</c:v>
          </c:tx>
          <c:spPr>
            <a:ln w="19050" cap="rnd">
              <a:solidFill>
                <a:schemeClr val="accent1"/>
              </a:solidFill>
              <a:round/>
            </a:ln>
            <a:effectLst/>
          </c:spPr>
          <c:marker>
            <c:symbol val="none"/>
          </c:marker>
          <c:xVal>
            <c:numRef>
              <c:f>Tabelle1!$J$6:$J$16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Tabelle1!$K$6:$K$16</c:f>
              <c:numCache>
                <c:formatCode>General</c:formatCode>
                <c:ptCount val="11"/>
                <c:pt idx="0">
                  <c:v>0</c:v>
                </c:pt>
                <c:pt idx="1">
                  <c:v>8.66</c:v>
                </c:pt>
                <c:pt idx="2">
                  <c:v>17.12</c:v>
                </c:pt>
                <c:pt idx="3">
                  <c:v>25.37</c:v>
                </c:pt>
                <c:pt idx="4">
                  <c:v>33.43</c:v>
                </c:pt>
                <c:pt idx="5">
                  <c:v>41.3</c:v>
                </c:pt>
                <c:pt idx="6">
                  <c:v>48.99</c:v>
                </c:pt>
                <c:pt idx="7">
                  <c:v>56.5</c:v>
                </c:pt>
                <c:pt idx="8">
                  <c:v>63.84</c:v>
                </c:pt>
                <c:pt idx="9">
                  <c:v>71.03</c:v>
                </c:pt>
                <c:pt idx="10">
                  <c:v>78.05</c:v>
                </c:pt>
              </c:numCache>
            </c:numRef>
          </c:yVal>
          <c:smooth val="1"/>
        </c:ser>
        <c:ser>
          <c:idx val="1"/>
          <c:order val="1"/>
          <c:tx>
            <c:v>Vertikallast</c:v>
          </c:tx>
          <c:spPr>
            <a:ln w="19050" cap="rnd">
              <a:solidFill>
                <a:schemeClr val="accent2"/>
              </a:solidFill>
              <a:round/>
            </a:ln>
            <a:effectLst/>
          </c:spPr>
          <c:marker>
            <c:symbol val="none"/>
          </c:marker>
          <c:xVal>
            <c:numRef>
              <c:f>Tabelle1!$J$6:$J$16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Tabelle1!$L$6:$L$16</c:f>
              <c:numCache>
                <c:formatCode>General</c:formatCode>
                <c:ptCount val="11"/>
                <c:pt idx="0">
                  <c:v>146.16</c:v>
                </c:pt>
                <c:pt idx="1">
                  <c:v>144.37</c:v>
                </c:pt>
                <c:pt idx="2">
                  <c:v>142.63</c:v>
                </c:pt>
                <c:pt idx="3">
                  <c:v>140.93</c:v>
                </c:pt>
                <c:pt idx="4">
                  <c:v>139.28</c:v>
                </c:pt>
                <c:pt idx="5">
                  <c:v>137.65</c:v>
                </c:pt>
                <c:pt idx="6">
                  <c:v>136.07</c:v>
                </c:pt>
                <c:pt idx="7">
                  <c:v>134.52000000000001</c:v>
                </c:pt>
                <c:pt idx="8">
                  <c:v>133.01</c:v>
                </c:pt>
                <c:pt idx="9">
                  <c:v>131.53</c:v>
                </c:pt>
                <c:pt idx="10">
                  <c:v>130.09</c:v>
                </c:pt>
              </c:numCache>
            </c:numRef>
          </c:yVal>
          <c:smooth val="1"/>
        </c:ser>
        <c:dLbls>
          <c:showLegendKey val="0"/>
          <c:showVal val="0"/>
          <c:showCatName val="0"/>
          <c:showSerName val="0"/>
          <c:showPercent val="0"/>
          <c:showBubbleSize val="0"/>
        </c:dLbls>
        <c:axId val="362844648"/>
        <c:axId val="362851704"/>
      </c:scatterChart>
      <c:valAx>
        <c:axId val="362844648"/>
        <c:scaling>
          <c:orientation val="minMax"/>
          <c:max val="1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Reibungskoeffizient µR = Hzul. / (Vzul. · L) [%]</a:t>
                </a:r>
              </a:p>
              <a:p>
                <a:pPr>
                  <a:defRPr sz="900"/>
                </a:pPr>
                <a:endParaRPr lang="en-US" sz="900"/>
              </a:p>
            </c:rich>
          </c:tx>
          <c:layout>
            <c:manualLayout>
              <c:xMode val="edge"/>
              <c:yMode val="edge"/>
              <c:x val="0.17971414050697243"/>
              <c:y val="0.851842519685039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62851704"/>
        <c:crosses val="autoZero"/>
        <c:crossBetween val="midCat"/>
      </c:valAx>
      <c:valAx>
        <c:axId val="362851704"/>
        <c:scaling>
          <c:orientation val="minMax"/>
          <c:max val="35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zul. Lasten [kN] resp. [kN/m']</a:t>
                </a:r>
              </a:p>
            </c:rich>
          </c:tx>
          <c:layout>
            <c:manualLayout>
              <c:xMode val="edge"/>
              <c:yMode val="edge"/>
              <c:x val="4.6230079993316485E-2"/>
              <c:y val="0.1302790228144558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62844648"/>
        <c:crosses val="autoZero"/>
        <c:crossBetween val="midCat"/>
      </c:valAx>
      <c:spPr>
        <a:noFill/>
        <a:ln>
          <a:noFill/>
        </a:ln>
        <a:effectLst/>
      </c:spPr>
    </c:plotArea>
    <c:legend>
      <c:legendPos val="b"/>
      <c:layout>
        <c:manualLayout>
          <c:xMode val="edge"/>
          <c:yMode val="edge"/>
          <c:x val="0.16996143055062415"/>
          <c:y val="0.72397536846355737"/>
          <c:w val="0.73486648048846992"/>
          <c:h val="9.1020054532018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de-CH" sz="900"/>
              <a:t>WANDLASTEN</a:t>
            </a:r>
            <a:r>
              <a:rPr lang="de-CH" sz="900" baseline="0"/>
              <a:t> Hzul. [kN] UND Vzul. [kN/m']</a:t>
            </a:r>
          </a:p>
          <a:p>
            <a:pPr>
              <a:defRPr sz="900"/>
            </a:pPr>
            <a:r>
              <a:rPr lang="de-CH" sz="900" baseline="0"/>
              <a:t>(dynamisches Bild)  </a:t>
            </a:r>
            <a:endParaRPr lang="de-CH" sz="900"/>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smoothMarker"/>
        <c:varyColors val="0"/>
        <c:ser>
          <c:idx val="0"/>
          <c:order val="0"/>
          <c:tx>
            <c:v>Horizontallast</c:v>
          </c:tx>
          <c:spPr>
            <a:ln w="19050" cap="rnd">
              <a:solidFill>
                <a:schemeClr val="accent1"/>
              </a:solidFill>
              <a:round/>
            </a:ln>
            <a:effectLst/>
          </c:spPr>
          <c:marker>
            <c:symbol val="none"/>
          </c:marker>
          <c:xVal>
            <c:numRef>
              <c:f>Tabelle1!$D$6:$D$16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Tabelle1!$E$6:$E$16</c:f>
              <c:numCache>
                <c:formatCode>General</c:formatCode>
                <c:ptCount val="11"/>
                <c:pt idx="0">
                  <c:v>0</c:v>
                </c:pt>
                <c:pt idx="1">
                  <c:v>6.53</c:v>
                </c:pt>
                <c:pt idx="2">
                  <c:v>12.89</c:v>
                </c:pt>
                <c:pt idx="3">
                  <c:v>19.11</c:v>
                </c:pt>
                <c:pt idx="4">
                  <c:v>25.18</c:v>
                </c:pt>
                <c:pt idx="5">
                  <c:v>31.11</c:v>
                </c:pt>
                <c:pt idx="6">
                  <c:v>36.9</c:v>
                </c:pt>
                <c:pt idx="7">
                  <c:v>42.56</c:v>
                </c:pt>
                <c:pt idx="8">
                  <c:v>48.09</c:v>
                </c:pt>
                <c:pt idx="9">
                  <c:v>53.5</c:v>
                </c:pt>
                <c:pt idx="10">
                  <c:v>58.79</c:v>
                </c:pt>
              </c:numCache>
            </c:numRef>
          </c:yVal>
          <c:smooth val="1"/>
        </c:ser>
        <c:ser>
          <c:idx val="1"/>
          <c:order val="1"/>
          <c:tx>
            <c:v>Vertikallast</c:v>
          </c:tx>
          <c:spPr>
            <a:ln w="19050" cap="rnd">
              <a:solidFill>
                <a:schemeClr val="accent2"/>
              </a:solidFill>
              <a:round/>
            </a:ln>
            <a:effectLst/>
          </c:spPr>
          <c:marker>
            <c:symbol val="none"/>
          </c:marker>
          <c:xVal>
            <c:numRef>
              <c:f>Tabelle1!$D$6:$D$16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Tabelle1!$F$6:$F$16</c:f>
              <c:numCache>
                <c:formatCode>General</c:formatCode>
                <c:ptCount val="11"/>
                <c:pt idx="0">
                  <c:v>110.09</c:v>
                </c:pt>
                <c:pt idx="1">
                  <c:v>108.75</c:v>
                </c:pt>
                <c:pt idx="2">
                  <c:v>107.44</c:v>
                </c:pt>
                <c:pt idx="3">
                  <c:v>106.16</c:v>
                </c:pt>
                <c:pt idx="4">
                  <c:v>104.91</c:v>
                </c:pt>
                <c:pt idx="5">
                  <c:v>103.69</c:v>
                </c:pt>
                <c:pt idx="6">
                  <c:v>102.5</c:v>
                </c:pt>
                <c:pt idx="7">
                  <c:v>101.33</c:v>
                </c:pt>
                <c:pt idx="8">
                  <c:v>100.19</c:v>
                </c:pt>
                <c:pt idx="9">
                  <c:v>99.08</c:v>
                </c:pt>
                <c:pt idx="10">
                  <c:v>97.99</c:v>
                </c:pt>
              </c:numCache>
            </c:numRef>
          </c:yVal>
          <c:smooth val="1"/>
        </c:ser>
        <c:dLbls>
          <c:showLegendKey val="0"/>
          <c:showVal val="0"/>
          <c:showCatName val="0"/>
          <c:showSerName val="0"/>
          <c:showPercent val="0"/>
          <c:showBubbleSize val="0"/>
        </c:dLbls>
        <c:axId val="362842296"/>
        <c:axId val="362843472"/>
      </c:scatterChart>
      <c:valAx>
        <c:axId val="362842296"/>
        <c:scaling>
          <c:orientation val="minMax"/>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de-CH" sz="900"/>
                  <a:t>Reibungskorffizient</a:t>
                </a:r>
                <a:r>
                  <a:rPr lang="de-CH" sz="900" baseline="0"/>
                  <a:t> µR = Hzul. / (Vzul. · L) [%]</a:t>
                </a:r>
                <a:endParaRPr lang="de-CH" sz="900"/>
              </a:p>
            </c:rich>
          </c:tx>
          <c:layout>
            <c:manualLayout>
              <c:xMode val="edge"/>
              <c:yMode val="edge"/>
              <c:x val="0.13046412948381453"/>
              <c:y val="0.903425196850393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62843472"/>
        <c:crosses val="autoZero"/>
        <c:crossBetween val="midCat"/>
      </c:valAx>
      <c:valAx>
        <c:axId val="362843472"/>
        <c:scaling>
          <c:orientation val="minMax"/>
          <c:max val="3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de-CH" sz="900"/>
                  <a:t>zul. Lasten [kN] resp. [kN/m'] </a:t>
                </a:r>
              </a:p>
            </c:rich>
          </c:tx>
          <c:layout>
            <c:manualLayout>
              <c:xMode val="edge"/>
              <c:yMode val="edge"/>
              <c:x val="3.3723655883284284E-2"/>
              <c:y val="0.1637621091572615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62842296"/>
        <c:crosses val="autoZero"/>
        <c:crossBetween val="midCat"/>
      </c:valAx>
      <c:spPr>
        <a:noFill/>
        <a:ln>
          <a:noFill/>
        </a:ln>
        <a:effectLst/>
      </c:spPr>
    </c:plotArea>
    <c:legend>
      <c:legendPos val="b"/>
      <c:layout>
        <c:manualLayout>
          <c:xMode val="edge"/>
          <c:yMode val="edge"/>
          <c:x val="0.12766841644794402"/>
          <c:y val="0.79224482356372106"/>
          <c:w val="0.70852836737010583"/>
          <c:h val="8.6440567219586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40074</xdr:colOff>
      <xdr:row>29</xdr:row>
      <xdr:rowOff>167076</xdr:rowOff>
    </xdr:from>
    <xdr:ext cx="5539740" cy="5524500"/>
    <xdr:sp macro="" textlink="">
      <xdr:nvSpPr>
        <xdr:cNvPr id="5" name="Textfeld 4"/>
        <xdr:cNvSpPr txBox="1"/>
      </xdr:nvSpPr>
      <xdr:spPr>
        <a:xfrm>
          <a:off x="40074" y="5127132"/>
          <a:ext cx="5539740" cy="552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r>
            <a:rPr lang="de-CH" sz="900" baseline="0"/>
            <a:t>GRUNDLAGEN UND HINWEISE</a:t>
          </a:r>
        </a:p>
        <a:p>
          <a:r>
            <a:rPr lang="de-CH" sz="900" baseline="0"/>
            <a:t>Die vorliegende Software gilt für die in der Schweiz angebotenen Qualitäten PERINSUL S und PERINSUL  HL. Sie ist als Orientierungshilfe für den zuständigen Planer zu verstehen. Die Verantwortung für die Statik als Ganzes verbleibt weiterhin beim Tragwerksplaner. Zu dessen Verständnis  sind die Grundlagen nachstehend skizziert.</a:t>
          </a:r>
        </a:p>
        <a:p>
          <a:endParaRPr lang="de-CH" sz="900" baseline="0"/>
        </a:p>
        <a:p>
          <a:r>
            <a:rPr lang="de-CH" sz="900" baseline="0"/>
            <a:t>Die Berechnung basiert auf dem Prinzip der Nachweisführung. Ausgehend von den  benötigten Angaben  (gelbe Eingabefelder!) werden die zulässigen Kräftepaare  aus Vertikallast V [kN/m'] und  Horizontallast  H [kN]) mitgeteilt, so wie sie gleichzeitig auftreten dürfen. Dazu finden sich 11 Abstufungen, ausgehend von Horizontallast Null bis zu Hmax zul. = 0.10 · Vzul. [kN/m'] · Wandlänge L[m'], mit der dabei herrschenden Reibungskraft  µR [%]. </a:t>
          </a:r>
        </a:p>
        <a:p>
          <a:endParaRPr lang="de-CH" sz="900" baseline="0"/>
        </a:p>
        <a:p>
          <a:r>
            <a:rPr lang="de-CH" sz="900" baseline="0"/>
            <a:t>Die zulässigen Wandlasten basieren auf  Nenn - bzw.  Gebrauchslastniveau.  Für die Vertikallast  muss damit gelten:</a:t>
          </a:r>
        </a:p>
        <a:p>
          <a:r>
            <a:rPr lang="de-CH" sz="900" baseline="0"/>
            <a:t>Vzul.  laut Tabelle [kN/m'] ≥ nominelle Vertikallast [kN/m'].</a:t>
          </a:r>
        </a:p>
        <a:p>
          <a:endParaRPr lang="de-CH" sz="900" baseline="0"/>
        </a:p>
        <a:p>
          <a:r>
            <a:rPr lang="de-CH" sz="900" baseline="0"/>
            <a:t>Für die Horizontallast ist folgendes zu beachten: Der zulässige Wert ist abhängig von der Wandlänge L [mm] und dem Hebelarm h [mm]. Letzterer ist zu verstehen als Abstand zwischen der Höhe die einwirkenden Längskraft und dem betreffenden Mauerfuss. Das Verhältnis ist auf den Maximalwert (h / L) ≤ 1.667,  und den Minimalwert   </a:t>
          </a:r>
        </a:p>
        <a:p>
          <a:r>
            <a:rPr lang="de-CH" sz="900" baseline="0"/>
            <a:t>h minimal = 2500 mm beschränkt. Wirkt die Horizontalkraft parallel einer (gemauerten) Wandscheibe mit mehreren  Türöffnungen, so ist sie im Verhältnis der Biegesteifigkeiten der einzelnen Wandabschnitte aufzuteilen. Für jeden Wandabschnitt ist dann separat der Nachweis für Vzul. und Hzul. zu erbringen. </a:t>
          </a:r>
          <a:r>
            <a:rPr lang="de-CH" sz="900" baseline="0">
              <a:solidFill>
                <a:srgbClr val="FF0000"/>
              </a:solidFill>
            </a:rPr>
            <a:t>Hvorh. ist jedoch nur  zu berücksichtigen, wenn im betreffenden Geschoss keine aussteifenden Betonelemente (Wände, Liftschacht, Treppenhaus etc.) die horizontale Ableitung sicherstellen.</a:t>
          </a:r>
        </a:p>
        <a:p>
          <a:endParaRPr lang="de-CH" sz="900" baseline="0">
            <a:solidFill>
              <a:srgbClr val="FF0000"/>
            </a:solidFill>
          </a:endParaRPr>
        </a:p>
        <a:p>
          <a:r>
            <a:rPr lang="de-CH" sz="900" baseline="0"/>
            <a:t>PERINSUL S und HL sind einander auf dem Bildschirm direkt gegenübergestellt. Die benötigten Angaben zur Konstruktion (gelbe Felder) sind nur auf dem linken Formular (Typ S) anzugeben. Sie werden vom Programm automatisch auf das rechte Formular (Typ HL) übergeleitet. Gilt auch für den fk - Fraktilwert [%] im orangen Feld.</a:t>
          </a:r>
        </a:p>
        <a:p>
          <a:endParaRPr lang="de-CH" sz="900" baseline="0"/>
        </a:p>
        <a:p>
          <a:r>
            <a:rPr lang="de-CH" sz="900" baseline="0"/>
            <a:t>BERECHNUNGSMODELL  </a:t>
          </a:r>
          <a:r>
            <a:rPr lang="de-CH" sz="900" baseline="0">
              <a:solidFill>
                <a:srgbClr val="FF0000"/>
              </a:solidFill>
            </a:rPr>
            <a:t>PERINSUL S</a:t>
          </a:r>
        </a:p>
        <a:p>
          <a:r>
            <a:rPr lang="de-CH" sz="900" baseline="0"/>
            <a:t>Ausgangspunkt bildet die zulässige zentrische Druckspannung im PERINSUL auf Gebrauchslastniveau.  Sie ist mit roter Untermalung angegeben. Standardmässig  ist sie dabei abgeleitet aus  dem 2.5%-Fraktilwert (Quantil der kalkulatorischen Druckfestigkeit), welcher seinerseits aus der statistischen Auswertung einer Referenz - Prüfserie  gewonnen,  und  mit den Teilsicherheitsbeiwerten </a:t>
          </a:r>
          <a:r>
            <a:rPr lang="el-GR" sz="900" baseline="0"/>
            <a:t>γ</a:t>
          </a:r>
          <a:r>
            <a:rPr lang="de-CH" sz="900" baseline="0"/>
            <a:t>M (1.25 Modell · 1.25 Alterung) x </a:t>
          </a:r>
          <a:r>
            <a:rPr lang="el-GR" sz="900" baseline="0"/>
            <a:t>γ</a:t>
          </a:r>
          <a:r>
            <a:rPr lang="de-CH" sz="900" baseline="0"/>
            <a:t>F (1.4 Last</a:t>
          </a:r>
          <a:r>
            <a:rPr lang="de-CH" sz="900" baseline="0">
              <a:solidFill>
                <a:sysClr val="windowText" lastClr="000000"/>
              </a:solidFill>
            </a:rPr>
            <a:t>) =</a:t>
          </a:r>
          <a:r>
            <a:rPr lang="de-CH" sz="900" baseline="0">
              <a:solidFill>
                <a:srgbClr val="FF0000"/>
              </a:solidFill>
            </a:rPr>
            <a:t> </a:t>
          </a:r>
          <a:r>
            <a:rPr lang="el-GR" sz="900" baseline="0">
              <a:solidFill>
                <a:srgbClr val="FF0000"/>
              </a:solidFill>
              <a:latin typeface="Calibri" panose="020F0502020204030204" pitchFamily="34" charset="0"/>
            </a:rPr>
            <a:t>γ</a:t>
          </a:r>
          <a:r>
            <a:rPr lang="de-CH" sz="900" baseline="0">
              <a:solidFill>
                <a:srgbClr val="FF0000"/>
              </a:solidFill>
              <a:latin typeface="Calibri" panose="020F0502020204030204" pitchFamily="34" charset="0"/>
            </a:rPr>
            <a:t>S </a:t>
          </a:r>
          <a:r>
            <a:rPr lang="de-CH" sz="900" baseline="0">
              <a:solidFill>
                <a:srgbClr val="FF0000"/>
              </a:solidFill>
              <a:latin typeface="+mn-lt"/>
            </a:rPr>
            <a:t>= </a:t>
          </a:r>
          <a:r>
            <a:rPr lang="de-CH" sz="900" baseline="0">
              <a:solidFill>
                <a:srgbClr val="FF0000"/>
              </a:solidFill>
            </a:rPr>
            <a:t>2.19 global  </a:t>
          </a:r>
          <a:r>
            <a:rPr lang="de-CH" sz="900" baseline="0"/>
            <a:t>auf Gebrachslast - Niveau reduziert wird. Der empfohlene 2.5%-Fraktilwert (orange Untermalung) kann  EIGENVERANTWORTILCH in der Bandbreite 0.1% </a:t>
          </a:r>
          <a:r>
            <a:rPr lang="de-CH" sz="900" baseline="0">
              <a:latin typeface="Calibri" panose="020F0502020204030204" pitchFamily="34" charset="0"/>
            </a:rPr>
            <a:t>≤ (fk%)  ≤ 10% verändert werden.  Je nach dem resultieren daraus grössere oder kleinere zulässige Wandlasten.</a:t>
          </a:r>
        </a:p>
        <a:p>
          <a:endParaRPr lang="de-CH" sz="900" baseline="0"/>
        </a:p>
        <a:p>
          <a:r>
            <a:rPr lang="de-CH" sz="900" baseline="0"/>
            <a:t>Die statistischen Grundlagen der Berechnung basieren auf Vertrauensniveau VN 95%.</a:t>
          </a:r>
        </a:p>
        <a:p>
          <a:endParaRPr lang="de-CH" sz="900" baseline="0"/>
        </a:p>
        <a:p>
          <a:endParaRPr lang="de-CH" sz="900" baseline="0"/>
        </a:p>
        <a:p>
          <a:endParaRPr lang="de-CH" sz="900"/>
        </a:p>
      </xdr:txBody>
    </xdr:sp>
    <xdr:clientData/>
  </xdr:oneCellAnchor>
  <xdr:oneCellAnchor>
    <xdr:from>
      <xdr:col>6</xdr:col>
      <xdr:colOff>152400</xdr:colOff>
      <xdr:row>32</xdr:row>
      <xdr:rowOff>0</xdr:rowOff>
    </xdr:from>
    <xdr:ext cx="5562600" cy="5135880"/>
    <xdr:sp macro="" textlink="">
      <xdr:nvSpPr>
        <xdr:cNvPr id="2" name="Textfeld 1"/>
        <xdr:cNvSpPr txBox="1"/>
      </xdr:nvSpPr>
      <xdr:spPr>
        <a:xfrm>
          <a:off x="6118860" y="5417820"/>
          <a:ext cx="5562600" cy="513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CH" sz="900"/>
        </a:p>
        <a:p>
          <a:endParaRPr lang="de-CH" sz="900"/>
        </a:p>
        <a:p>
          <a:endParaRPr lang="de-CH" sz="900"/>
        </a:p>
        <a:p>
          <a:endParaRPr lang="de-CH" sz="900"/>
        </a:p>
        <a:p>
          <a:endParaRPr lang="de-CH" sz="900"/>
        </a:p>
        <a:p>
          <a:endParaRPr lang="de-CH" sz="900"/>
        </a:p>
        <a:p>
          <a:endParaRPr lang="de-CH" sz="900"/>
        </a:p>
        <a:p>
          <a:endParaRPr lang="de-CH" sz="900"/>
        </a:p>
        <a:p>
          <a:endParaRPr lang="de-CH" sz="900"/>
        </a:p>
        <a:p>
          <a:endParaRPr lang="de-CH" sz="900"/>
        </a:p>
      </xdr:txBody>
    </xdr:sp>
    <xdr:clientData/>
  </xdr:oneCellAnchor>
  <xdr:twoCellAnchor>
    <xdr:from>
      <xdr:col>5</xdr:col>
      <xdr:colOff>791350</xdr:colOff>
      <xdr:row>16</xdr:row>
      <xdr:rowOff>566</xdr:rowOff>
    </xdr:from>
    <xdr:to>
      <xdr:col>8</xdr:col>
      <xdr:colOff>757044</xdr:colOff>
      <xdr:row>30</xdr:row>
      <xdr:rowOff>98779</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251460</xdr:colOff>
      <xdr:row>26</xdr:row>
      <xdr:rowOff>60960</xdr:rowOff>
    </xdr:from>
    <xdr:ext cx="3131820" cy="388620"/>
    <xdr:sp macro="" textlink="">
      <xdr:nvSpPr>
        <xdr:cNvPr id="18" name="Textfeld 17"/>
        <xdr:cNvSpPr txBox="1"/>
      </xdr:nvSpPr>
      <xdr:spPr>
        <a:xfrm>
          <a:off x="251460" y="4472940"/>
          <a:ext cx="3131820" cy="388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CH" sz="1100"/>
        </a:p>
        <a:p>
          <a:r>
            <a:rPr lang="de-CH" sz="1100"/>
            <a:t>				</a:t>
          </a:r>
        </a:p>
      </xdr:txBody>
    </xdr:sp>
    <xdr:clientData/>
  </xdr:oneCellAnchor>
  <xdr:oneCellAnchor>
    <xdr:from>
      <xdr:col>0</xdr:col>
      <xdr:colOff>112890</xdr:colOff>
      <xdr:row>25</xdr:row>
      <xdr:rowOff>56445</xdr:rowOff>
    </xdr:from>
    <xdr:ext cx="252872" cy="543395"/>
    <xdr:sp macro="" textlink="">
      <xdr:nvSpPr>
        <xdr:cNvPr id="19" name="Textfeld 18"/>
        <xdr:cNvSpPr txBox="1"/>
      </xdr:nvSpPr>
      <xdr:spPr>
        <a:xfrm>
          <a:off x="112890" y="4339167"/>
          <a:ext cx="252872" cy="5433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CH" sz="1100"/>
        </a:p>
      </xdr:txBody>
    </xdr:sp>
    <xdr:clientData/>
  </xdr:oneCellAnchor>
  <xdr:oneCellAnchor>
    <xdr:from>
      <xdr:col>0</xdr:col>
      <xdr:colOff>723900</xdr:colOff>
      <xdr:row>35</xdr:row>
      <xdr:rowOff>114300</xdr:rowOff>
    </xdr:from>
    <xdr:ext cx="184731" cy="264560"/>
    <xdr:sp macro="" textlink="">
      <xdr:nvSpPr>
        <xdr:cNvPr id="20" name="Textfeld 19"/>
        <xdr:cNvSpPr txBox="1"/>
      </xdr:nvSpPr>
      <xdr:spPr>
        <a:xfrm>
          <a:off x="723900" y="60350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editAs="oneCell">
    <xdr:from>
      <xdr:col>2</xdr:col>
      <xdr:colOff>883308</xdr:colOff>
      <xdr:row>16</xdr:row>
      <xdr:rowOff>3562</xdr:rowOff>
    </xdr:from>
    <xdr:to>
      <xdr:col>6</xdr:col>
      <xdr:colOff>7056</xdr:colOff>
      <xdr:row>30</xdr:row>
      <xdr:rowOff>119944</xdr:rowOff>
    </xdr:to>
    <xdr:pic>
      <xdr:nvPicPr>
        <xdr:cNvPr id="16" name="Grafik 15"/>
        <xdr:cNvPicPr>
          <a:picLocks noChangeAspect="1"/>
        </xdr:cNvPicPr>
      </xdr:nvPicPr>
      <xdr:blipFill>
        <a:blip xmlns:r="http://schemas.openxmlformats.org/officeDocument/2006/relationships" r:embed="rId2"/>
        <a:stretch>
          <a:fillRect/>
        </a:stretch>
      </xdr:blipFill>
      <xdr:spPr>
        <a:xfrm>
          <a:off x="3021141" y="2762284"/>
          <a:ext cx="2905526" cy="2487049"/>
        </a:xfrm>
        <a:prstGeom prst="rect">
          <a:avLst/>
        </a:prstGeom>
      </xdr:spPr>
    </xdr:pic>
    <xdr:clientData/>
  </xdr:twoCellAnchor>
  <xdr:twoCellAnchor editAs="oneCell">
    <xdr:from>
      <xdr:col>8</xdr:col>
      <xdr:colOff>750711</xdr:colOff>
      <xdr:row>16</xdr:row>
      <xdr:rowOff>562</xdr:rowOff>
    </xdr:from>
    <xdr:to>
      <xdr:col>12</xdr:col>
      <xdr:colOff>14111</xdr:colOff>
      <xdr:row>30</xdr:row>
      <xdr:rowOff>126999</xdr:rowOff>
    </xdr:to>
    <xdr:pic>
      <xdr:nvPicPr>
        <xdr:cNvPr id="23" name="Grafik 22"/>
        <xdr:cNvPicPr>
          <a:picLocks noChangeAspect="1"/>
        </xdr:cNvPicPr>
      </xdr:nvPicPr>
      <xdr:blipFill>
        <a:blip xmlns:r="http://schemas.openxmlformats.org/officeDocument/2006/relationships" r:embed="rId3"/>
        <a:stretch>
          <a:fillRect/>
        </a:stretch>
      </xdr:blipFill>
      <xdr:spPr>
        <a:xfrm>
          <a:off x="8970433" y="2759284"/>
          <a:ext cx="2939345" cy="2497104"/>
        </a:xfrm>
        <a:prstGeom prst="rect">
          <a:avLst/>
        </a:prstGeom>
      </xdr:spPr>
    </xdr:pic>
    <xdr:clientData/>
  </xdr:twoCellAnchor>
  <xdr:oneCellAnchor>
    <xdr:from>
      <xdr:col>6</xdr:col>
      <xdr:colOff>60960</xdr:colOff>
      <xdr:row>30</xdr:row>
      <xdr:rowOff>45720</xdr:rowOff>
    </xdr:from>
    <xdr:ext cx="5539740" cy="5463540"/>
    <xdr:sp macro="" textlink="">
      <xdr:nvSpPr>
        <xdr:cNvPr id="28" name="Textfeld 27"/>
        <xdr:cNvSpPr txBox="1"/>
      </xdr:nvSpPr>
      <xdr:spPr>
        <a:xfrm>
          <a:off x="6027420" y="5128260"/>
          <a:ext cx="5539740" cy="5463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r>
            <a:rPr lang="de-CH" sz="900" baseline="0"/>
            <a:t>GRUNDLAGEN UND HINWEISE</a:t>
          </a:r>
        </a:p>
        <a:p>
          <a:r>
            <a:rPr lang="de-CH" sz="900" baseline="0"/>
            <a:t>Die vorliegende Software gilt für die in der Schweiz angebotenen Qualitäten PERINSUL S und PERINSUL  HL. Sie ist als Orientierungshilfe für den zuständigen Planer zu verstehen. Die Verantwortung für die Statik als Ganzes verbleibt weiterhin beim Tragwerksplaner. Zu dessen Verständnis  sind die Grundlagen nachstehend skizziert.</a:t>
          </a:r>
        </a:p>
        <a:p>
          <a:endParaRPr lang="de-CH" sz="900" baseline="0"/>
        </a:p>
        <a:p>
          <a:r>
            <a:rPr lang="de-CH" sz="900" baseline="0"/>
            <a:t>Die Berechnung basiert auf dem Prinzip der Nachweisführung. Ausgehend von den  benötigten Angaben  (gelbe Eingabefelder!) werden die zulässigen Kräftepaare  aus Vertikallast V [kN/m'] und  Horizontallast  H [kN]) mitgeteilt, so wie sie gleichzeitig auftreten dürfen. Dazu finden sich 11 Abstufungen, ausgehend von Horizontallast Null bis zu Hmax zul. = 0.10 · Vzul. [kN/m'] · Wandlänge L[m'], mit der dabei herrschendern Reibungskraft  µR [%]. </a:t>
          </a:r>
        </a:p>
        <a:p>
          <a:endParaRPr lang="de-CH" sz="900" baseline="0"/>
        </a:p>
        <a:p>
          <a:r>
            <a:rPr lang="de-CH" sz="900" baseline="0"/>
            <a:t>Die zulässigen Wandlasten basieren auf  Nenn - bzw.  Gebrauchslastniveau.  Für die Vertikallast  muss damit gelten:</a:t>
          </a:r>
        </a:p>
        <a:p>
          <a:r>
            <a:rPr lang="de-CH" sz="900" baseline="0"/>
            <a:t>Vzul.  laut Tabelle [kN/m'] ≥ nominelle Vertikallast [kN/m'].</a:t>
          </a:r>
        </a:p>
        <a:p>
          <a:endParaRPr lang="de-CH" sz="900" baseline="0"/>
        </a:p>
        <a:p>
          <a:r>
            <a:rPr lang="de-CH" sz="900" baseline="0"/>
            <a:t>Für die Horizontallast ist folgendes zu beachten: Der zulässige Wert ist abhängig von der Wandlänge L [mm] und dem Hebelarm h [mm]. Letzterer ist zu verstehen als Abstand zwischen der Höhe die einwirkenden Längskraft und dem betreffenden Mauerfuss. Das Verhältnis ist auf den Maximalwert (h / L) ≤ 1.667,  und den Minimalwert   </a:t>
          </a:r>
        </a:p>
        <a:p>
          <a:r>
            <a:rPr lang="de-CH" sz="900" baseline="0"/>
            <a:t>h minimal = 2500 mm beschränkt. Wirkt die Horizontalkraft parallel einer (gemauerten) Wandscheibe mit mehreren  Türöffnungen, so ist sie im Verhältnis der Biegesteifigkeiten der einzelnen Wandabschnitte aufzuteilen. Für jeden Wandabschnitt ist dann separat der Nachweis für Vzul. und Hzul. zu erbringen. </a:t>
          </a:r>
          <a:r>
            <a:rPr lang="de-CH" sz="900" baseline="0">
              <a:solidFill>
                <a:srgbClr val="FF0000"/>
              </a:solidFill>
            </a:rPr>
            <a:t>Hvorh. ist jedoch nur  zu berücksichtigen, wenn im betreffenden Geschoss keine aussteifenden Betonelemente (Wände, Liftschacht, Treppenhaus etc.) die horizontale Ableitung sicherstellen.</a:t>
          </a:r>
        </a:p>
        <a:p>
          <a:endParaRPr lang="de-CH" sz="900" baseline="0">
            <a:solidFill>
              <a:srgbClr val="FF0000"/>
            </a:solidFill>
          </a:endParaRPr>
        </a:p>
        <a:p>
          <a:r>
            <a:rPr lang="de-CH" sz="900" baseline="0"/>
            <a:t>PERINSUL S und HL sind einander auf dem Bildschirm direkt gegenübergestellt. Die benötigten Angaben zur Konstruktion (gelbe Felder) sind nur auf dem linken Formular (Typ S) anzugeben. Sie werden vom Programm automatisch auf das rechte Formular (Typ HL) übergeleitet. Gilt auch für den fk - Fraktilwert [%] im orangen Feld.</a:t>
          </a:r>
        </a:p>
        <a:p>
          <a:endParaRPr lang="de-CH" sz="900" baseline="0"/>
        </a:p>
        <a:p>
          <a:r>
            <a:rPr lang="de-CH" sz="900" baseline="0"/>
            <a:t>BERECHNUNGSMODELL  </a:t>
          </a:r>
          <a:r>
            <a:rPr lang="de-CH" sz="900" baseline="0">
              <a:solidFill>
                <a:srgbClr val="FF0000"/>
              </a:solidFill>
            </a:rPr>
            <a:t>PERINSUL HL</a:t>
          </a:r>
        </a:p>
        <a:p>
          <a:r>
            <a:rPr lang="de-CH" sz="900" baseline="0"/>
            <a:t>Ausgangspunkt bildet die zulässige zentrische Druckspannung im PERINSUL auf Gebrauchslastniveau.  Sie ist mit roter Untermalung angegeben. Standardmässig  ist sie dabei abgeleitet aus  dem 2.5%-Fraktilwert (Quantil der kalkulatorischen Druckfestigkeit), welcher seinerseits aus der statistischen Auswertung einer Referenz - Prüfserie  gewonnen,  und  mit den Teilsicherheitsbeiwerten </a:t>
          </a:r>
          <a:r>
            <a:rPr lang="el-GR" sz="900" baseline="0"/>
            <a:t>γ</a:t>
          </a:r>
          <a:r>
            <a:rPr lang="de-CH" sz="900" baseline="0"/>
            <a:t>M (1.25 Modell · 1.35 Alterung) x </a:t>
          </a:r>
          <a:r>
            <a:rPr lang="el-GR" sz="900" baseline="0"/>
            <a:t>γ</a:t>
          </a:r>
          <a:r>
            <a:rPr lang="de-CH" sz="900" baseline="0"/>
            <a:t>F (1.4 Last)</a:t>
          </a:r>
          <a:r>
            <a:rPr lang="de-CH" sz="900" baseline="0">
              <a:solidFill>
                <a:sysClr val="windowText" lastClr="000000"/>
              </a:solidFill>
            </a:rPr>
            <a:t> =</a:t>
          </a:r>
          <a:r>
            <a:rPr lang="de-CH" sz="900" baseline="0">
              <a:solidFill>
                <a:srgbClr val="FF0000"/>
              </a:solidFill>
            </a:rPr>
            <a:t> </a:t>
          </a:r>
          <a:r>
            <a:rPr lang="el-GR" sz="900" baseline="0">
              <a:solidFill>
                <a:srgbClr val="FF0000"/>
              </a:solidFill>
              <a:latin typeface="Calibri" panose="020F0502020204030204" pitchFamily="34" charset="0"/>
            </a:rPr>
            <a:t>γ</a:t>
          </a:r>
          <a:r>
            <a:rPr lang="de-CH" sz="900" baseline="0">
              <a:solidFill>
                <a:srgbClr val="FF0000"/>
              </a:solidFill>
              <a:latin typeface="Calibri" panose="020F0502020204030204" pitchFamily="34" charset="0"/>
            </a:rPr>
            <a:t>S = </a:t>
          </a:r>
          <a:r>
            <a:rPr lang="de-CH" sz="900" baseline="0">
              <a:solidFill>
                <a:srgbClr val="FF0000"/>
              </a:solidFill>
            </a:rPr>
            <a:t>2.36 global  </a:t>
          </a:r>
        </a:p>
        <a:p>
          <a:r>
            <a:rPr lang="de-CH" sz="900" baseline="0"/>
            <a:t>auf Gebrachslast - Niveau reduziert wird. Der empfohlene 2.5%-Fraktilwert (orange Untermalung) kann  EIGENVERANTWORTILCH in der Bandbreite 0.1% </a:t>
          </a:r>
          <a:r>
            <a:rPr lang="de-CH" sz="900" baseline="0">
              <a:latin typeface="Calibri" panose="020F0502020204030204" pitchFamily="34" charset="0"/>
            </a:rPr>
            <a:t>≤ (fk%)  ≤ 10% verändert werden.  Je nach dem resultieren daraus grössere oder kleinere zulässige Wandlasten.</a:t>
          </a:r>
        </a:p>
        <a:p>
          <a:endParaRPr lang="de-CH" sz="900" baseline="0"/>
        </a:p>
        <a:p>
          <a:r>
            <a:rPr lang="de-CH" sz="900" baseline="0"/>
            <a:t>Die statistischen Grundlagen der Berechnung basieren auf Vertrauensniveau VN 95%.</a:t>
          </a:r>
        </a:p>
        <a:p>
          <a:endParaRPr lang="de-CH" sz="900" baseline="0"/>
        </a:p>
        <a:p>
          <a:endParaRPr lang="de-CH" sz="900" baseline="0"/>
        </a:p>
        <a:p>
          <a:endParaRPr lang="de-CH" sz="900"/>
        </a:p>
      </xdr:txBody>
    </xdr:sp>
    <xdr:clientData/>
  </xdr:oneCellAnchor>
  <xdr:twoCellAnchor>
    <xdr:from>
      <xdr:col>0</xdr:col>
      <xdr:colOff>7056</xdr:colOff>
      <xdr:row>16</xdr:row>
      <xdr:rowOff>11289</xdr:rowOff>
    </xdr:from>
    <xdr:to>
      <xdr:col>2</xdr:col>
      <xdr:colOff>881945</xdr:colOff>
      <xdr:row>30</xdr:row>
      <xdr:rowOff>119944</xdr:rowOff>
    </xdr:to>
    <xdr:graphicFrame macro="">
      <xdr:nvGraphicFramePr>
        <xdr:cNvPr id="7" name="Diagram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enutzerdefiniert 8">
      <a:dk1>
        <a:sysClr val="windowText" lastClr="000000"/>
      </a:dk1>
      <a:lt1>
        <a:sysClr val="window" lastClr="FFFFFF"/>
      </a:lt1>
      <a:dk2>
        <a:srgbClr val="44546A"/>
      </a:dk2>
      <a:lt2>
        <a:srgbClr val="E7E6E6"/>
      </a:lt2>
      <a:accent1>
        <a:srgbClr val="538135"/>
      </a:accent1>
      <a:accent2>
        <a:srgbClr val="0C0C0C"/>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zoomScale="108" zoomScaleNormal="131" workbookViewId="0">
      <selection activeCell="M21" sqref="M21"/>
    </sheetView>
  </sheetViews>
  <sheetFormatPr baseColWidth="10" defaultRowHeight="13.2" x14ac:dyDescent="0.25"/>
  <cols>
    <col min="1" max="1" width="21.109375" style="36" customWidth="1"/>
    <col min="2" max="2" width="10.109375" style="36" customWidth="1"/>
    <col min="3" max="3" width="23.109375" style="36" customWidth="1"/>
    <col min="4" max="4" width="6.88671875" style="36" customWidth="1"/>
    <col min="5" max="5" width="13.33203125" style="36" customWidth="1"/>
    <col min="6" max="6" width="11.77734375" style="36" customWidth="1"/>
    <col min="7" max="7" width="23.6640625" style="36" customWidth="1"/>
    <col min="8" max="8" width="9.88671875" style="36" customWidth="1"/>
    <col min="9" max="9" width="23.77734375" style="36" customWidth="1"/>
    <col min="10" max="10" width="7.44140625" style="36" customWidth="1"/>
    <col min="11" max="11" width="10.44140625" style="36" customWidth="1"/>
    <col min="12" max="12" width="11.88671875" style="36" customWidth="1"/>
    <col min="13" max="16384" width="11.5546875" style="36"/>
  </cols>
  <sheetData>
    <row r="1" spans="1:14" x14ac:dyDescent="0.25">
      <c r="A1" s="3"/>
      <c r="B1" s="3"/>
      <c r="C1" s="3"/>
      <c r="D1" s="3"/>
      <c r="E1" s="3"/>
      <c r="F1" s="3"/>
      <c r="G1" s="3"/>
      <c r="H1" s="3"/>
      <c r="I1" s="3"/>
      <c r="J1" s="3"/>
      <c r="K1" s="3"/>
      <c r="L1" s="3"/>
    </row>
    <row r="2" spans="1:14" x14ac:dyDescent="0.25">
      <c r="A2" s="3"/>
      <c r="B2" s="3"/>
      <c r="C2" s="3"/>
      <c r="D2" s="3"/>
      <c r="E2" s="3"/>
      <c r="F2" s="3"/>
      <c r="G2" s="3"/>
      <c r="H2" s="3"/>
      <c r="I2" s="3"/>
      <c r="J2" s="3"/>
      <c r="K2" s="3"/>
      <c r="L2" s="3"/>
    </row>
    <row r="3" spans="1:14" ht="17.399999999999999" x14ac:dyDescent="0.3">
      <c r="A3" s="4" t="s">
        <v>14</v>
      </c>
      <c r="B3" s="3"/>
      <c r="C3" s="3"/>
      <c r="D3" s="3"/>
      <c r="E3" s="3"/>
      <c r="F3" s="5" t="s">
        <v>15</v>
      </c>
      <c r="G3" s="4" t="s">
        <v>13</v>
      </c>
      <c r="H3" s="3"/>
      <c r="I3" s="3"/>
      <c r="J3" s="3"/>
      <c r="K3" s="3"/>
      <c r="L3" s="6" t="s">
        <v>15</v>
      </c>
    </row>
    <row r="4" spans="1:14" x14ac:dyDescent="0.25">
      <c r="A4" s="3"/>
      <c r="B4" s="3"/>
      <c r="C4" s="3"/>
      <c r="D4" s="3"/>
      <c r="E4" s="3"/>
      <c r="F4" s="3"/>
      <c r="G4" s="3"/>
      <c r="H4" s="3"/>
      <c r="I4" s="3"/>
      <c r="J4" s="3"/>
      <c r="K4" s="3"/>
      <c r="L4" s="3"/>
    </row>
    <row r="5" spans="1:14" x14ac:dyDescent="0.25">
      <c r="A5" s="7">
        <f>(B6*0.1667)</f>
        <v>41.674999999999997</v>
      </c>
      <c r="B5" s="8">
        <f>(1.667*B9)</f>
        <v>10002</v>
      </c>
      <c r="C5" s="9" t="s">
        <v>2</v>
      </c>
      <c r="D5" s="9" t="s">
        <v>21</v>
      </c>
      <c r="E5" s="10" t="s">
        <v>11</v>
      </c>
      <c r="F5" s="10" t="s">
        <v>12</v>
      </c>
      <c r="G5" s="8">
        <f>(0.1667*H6)</f>
        <v>41.674999999999997</v>
      </c>
      <c r="H5" s="8">
        <f>(1.667*H9)</f>
        <v>10002</v>
      </c>
      <c r="I5" s="9" t="s">
        <v>2</v>
      </c>
      <c r="J5" s="9" t="s">
        <v>22</v>
      </c>
      <c r="K5" s="10" t="s">
        <v>11</v>
      </c>
      <c r="L5" s="10" t="s">
        <v>12</v>
      </c>
    </row>
    <row r="6" spans="1:14" x14ac:dyDescent="0.25">
      <c r="A6" s="40" t="s">
        <v>31</v>
      </c>
      <c r="B6" s="1">
        <v>250</v>
      </c>
      <c r="C6" s="9" t="s">
        <v>3</v>
      </c>
      <c r="D6" s="9">
        <v>0</v>
      </c>
      <c r="E6" s="12">
        <f>ROUND((D6*F6*B9*10^-5),2)</f>
        <v>0</v>
      </c>
      <c r="F6" s="12">
        <f>ROUND((B12*B6*B17*10^-3)/(1+((0.5*0.01*D6*B8*6)/B9)*B17)*(1-B10/100)^0.5,2)</f>
        <v>110.09</v>
      </c>
      <c r="G6" s="32" t="s">
        <v>33</v>
      </c>
      <c r="H6" s="33">
        <f>$B$6</f>
        <v>250</v>
      </c>
      <c r="I6" s="9" t="s">
        <v>3</v>
      </c>
      <c r="J6" s="9">
        <v>0</v>
      </c>
      <c r="K6" s="12">
        <f>ROUND((J6*L6*H9*10^-5),2)</f>
        <v>0</v>
      </c>
      <c r="L6" s="12">
        <f>ROUND((H13*H6*H17*10^-3)/(1+((0.5*0.01*J6*H8*6)/H9)*H17)*(1-H10/100)^0.5,2)</f>
        <v>146.16</v>
      </c>
    </row>
    <row r="7" spans="1:14" x14ac:dyDescent="0.25">
      <c r="A7" s="40" t="s">
        <v>23</v>
      </c>
      <c r="B7" s="1">
        <v>15</v>
      </c>
      <c r="C7" s="9" t="s">
        <v>16</v>
      </c>
      <c r="D7" s="9">
        <v>1</v>
      </c>
      <c r="E7" s="12">
        <f>ROUND((D7*F7*B9*10^-5),2)</f>
        <v>6.53</v>
      </c>
      <c r="F7" s="12">
        <f>ROUND(((B12*B6*B17*10^-3)/(1+((0.5*0.01*D7*B8*6)/B9)*B17))*(1-B10/100)^0.5,2)</f>
        <v>108.75</v>
      </c>
      <c r="G7" s="32" t="s">
        <v>34</v>
      </c>
      <c r="H7" s="33">
        <f>$B$7</f>
        <v>15</v>
      </c>
      <c r="I7" s="9" t="s">
        <v>16</v>
      </c>
      <c r="J7" s="9">
        <v>1</v>
      </c>
      <c r="K7" s="12">
        <f>ROUND((J7*L7*H9*10^-5),2)</f>
        <v>8.66</v>
      </c>
      <c r="L7" s="12">
        <f>ROUND(((H13*H6*H17*10^-3)/(1+((0.5*0.01*J7*H8*6)/H9)*H17))*(1-H10/100)^0.5,2)</f>
        <v>144.37</v>
      </c>
    </row>
    <row r="8" spans="1:14" x14ac:dyDescent="0.25">
      <c r="A8" s="40" t="s">
        <v>24</v>
      </c>
      <c r="B8" s="1">
        <v>3000</v>
      </c>
      <c r="C8" s="9" t="s">
        <v>17</v>
      </c>
      <c r="D8" s="9">
        <v>2</v>
      </c>
      <c r="E8" s="12">
        <f>ROUND((D8*F8*B9*10^-5),2)</f>
        <v>12.89</v>
      </c>
      <c r="F8" s="12">
        <f>ROUND((B12*B6*B17*10^-3)/(1+((0.5*0.01*D8*B8*6)/B9)*B17)*(1-B10/100)^0.5,2)</f>
        <v>107.44</v>
      </c>
      <c r="G8" s="32" t="s">
        <v>35</v>
      </c>
      <c r="H8" s="33">
        <f>$B$8</f>
        <v>3000</v>
      </c>
      <c r="I8" s="9" t="s">
        <v>4</v>
      </c>
      <c r="J8" s="9">
        <v>2</v>
      </c>
      <c r="K8" s="12">
        <f>ROUND((J8*L8*H9*10^-5),2)</f>
        <v>17.12</v>
      </c>
      <c r="L8" s="12">
        <f>ROUND((H13*H6*H17*10^-3)/(1+((0.5*0.01*J8*H8*6)/H9)*H17)*(1-H10/100)^0.5,2)</f>
        <v>142.63</v>
      </c>
      <c r="N8" s="37"/>
    </row>
    <row r="9" spans="1:14" x14ac:dyDescent="0.25">
      <c r="A9" s="40" t="s">
        <v>25</v>
      </c>
      <c r="B9" s="1">
        <v>6000</v>
      </c>
      <c r="C9" s="9" t="s">
        <v>8</v>
      </c>
      <c r="D9" s="9">
        <v>3</v>
      </c>
      <c r="E9" s="12">
        <f>ROUND((D9*F9*B9*10^-5),2)</f>
        <v>19.11</v>
      </c>
      <c r="F9" s="12">
        <f>ROUND((B12*B6*B17*10^-3)/(1+((0.5*0.01*D9*B8*6)/B9)*B17)*(1-B10/100)^0.5,2)</f>
        <v>106.16</v>
      </c>
      <c r="G9" s="32" t="s">
        <v>36</v>
      </c>
      <c r="H9" s="33">
        <f>$B$9</f>
        <v>6000</v>
      </c>
      <c r="I9" s="9" t="s">
        <v>8</v>
      </c>
      <c r="J9" s="9">
        <v>3</v>
      </c>
      <c r="K9" s="12">
        <f>ROUND((J9*L9*H9*10^-5),2)</f>
        <v>25.37</v>
      </c>
      <c r="L9" s="12">
        <f>ROUND((H13*H6*H17*10^-3)/(1+((0.5*0.01*J9*H8*6)/H9)*H17)*(1-H10/100)^0.5,2)</f>
        <v>140.93</v>
      </c>
    </row>
    <row r="10" spans="1:14" x14ac:dyDescent="0.25">
      <c r="A10" s="40" t="s">
        <v>26</v>
      </c>
      <c r="B10" s="1">
        <v>15</v>
      </c>
      <c r="C10" s="9" t="s">
        <v>5</v>
      </c>
      <c r="D10" s="9">
        <v>4</v>
      </c>
      <c r="E10" s="12">
        <f>ROUND((D10*F10*B9*10^-5),2)</f>
        <v>25.18</v>
      </c>
      <c r="F10" s="12">
        <f>ROUND((B12*B6*B17*10^-3)/(1+((0.5*0.01*D10*B8*6)/B9)*B17)*(1-B10/100)^0.5,2)</f>
        <v>104.91</v>
      </c>
      <c r="G10" s="32" t="s">
        <v>37</v>
      </c>
      <c r="H10" s="33">
        <f>$B$10</f>
        <v>15</v>
      </c>
      <c r="I10" s="9" t="s">
        <v>5</v>
      </c>
      <c r="J10" s="9">
        <v>4</v>
      </c>
      <c r="K10" s="12">
        <f>ROUND((J10*L10*H9*10^-5),2)</f>
        <v>33.43</v>
      </c>
      <c r="L10" s="12">
        <f>ROUND((H13*H6*H17*10^-3)/(1+((0.5*0.01*J10*H8*6)/H9)*H17)*(1-H10/100)^0.5,2)</f>
        <v>139.28</v>
      </c>
    </row>
    <row r="11" spans="1:14" x14ac:dyDescent="0.25">
      <c r="A11" s="41" t="s">
        <v>10</v>
      </c>
      <c r="B11" s="11"/>
      <c r="C11" s="11"/>
      <c r="D11" s="9">
        <v>5</v>
      </c>
      <c r="E11" s="12">
        <f>ROUND((D11*F11*B9*10^-5),2)</f>
        <v>31.11</v>
      </c>
      <c r="F11" s="12">
        <f>ROUND((B12*B6*B17*10^-3)/(1+((0.5*0.01*D11*B8*6)/B9)*B17)*(1-B10/100)^0.5,2)</f>
        <v>103.69</v>
      </c>
      <c r="G11" s="11" t="s">
        <v>10</v>
      </c>
      <c r="H11" s="11"/>
      <c r="I11" s="11"/>
      <c r="J11" s="9">
        <v>5</v>
      </c>
      <c r="K11" s="12">
        <f>ROUND((J11*L11*H9*10^-5),2)</f>
        <v>41.3</v>
      </c>
      <c r="L11" s="12">
        <f>ROUND((H13*H6*H17*10^-3)/(1+((0.5*0.01*J11*H8*6)/H9)*H17)*(1-H10/100)^0.5,2)</f>
        <v>137.65</v>
      </c>
    </row>
    <row r="12" spans="1:14" x14ac:dyDescent="0.25">
      <c r="A12" s="42" t="s">
        <v>18</v>
      </c>
      <c r="B12" s="13">
        <f>ROUND((1.173155*(B14^0.084426)*(10^3/2.187)),0)</f>
        <v>580</v>
      </c>
      <c r="C12" s="14" t="s">
        <v>20</v>
      </c>
      <c r="D12" s="9">
        <v>6</v>
      </c>
      <c r="E12" s="12">
        <f>ROUND((D12*F12*B9*10^-5),2)</f>
        <v>36.9</v>
      </c>
      <c r="F12" s="12">
        <f>ROUND((B12*B6*B17*10^-3)/(1+((0.5*0.01*D12*B8*6)/B9)*B17)*(1-B10/100)^0.5,2)</f>
        <v>102.5</v>
      </c>
      <c r="G12" s="15"/>
      <c r="H12" s="15"/>
      <c r="I12" s="15"/>
      <c r="J12" s="9">
        <v>6</v>
      </c>
      <c r="K12" s="12">
        <f>ROUND((J12*L12*H9*10^-5),2)</f>
        <v>48.99</v>
      </c>
      <c r="L12" s="12">
        <f>ROUND((H13*H6*H17*10^-3)/(1+((0.5*0.01*J12*H8*6)/H9)*H17)*(1-H10/100)^0.5,2)</f>
        <v>136.07</v>
      </c>
    </row>
    <row r="13" spans="1:14" x14ac:dyDescent="0.25">
      <c r="A13" s="43"/>
      <c r="B13" s="16"/>
      <c r="C13" s="16"/>
      <c r="D13" s="9">
        <v>7</v>
      </c>
      <c r="E13" s="12">
        <f>ROUND((D13*F13*B9*10^-5),2)</f>
        <v>42.56</v>
      </c>
      <c r="F13" s="12">
        <f>ROUND((B12*B6*B17*10^-3)/(1+((0.5*0.01*D13*B8*6)/B9)*B17)*(1-B10/100)^0.5,2)</f>
        <v>101.33</v>
      </c>
      <c r="G13" s="17" t="s">
        <v>19</v>
      </c>
      <c r="H13" s="13">
        <f>ROUND((1.581973*(H14^0.149759)*(10^3/2.357)),0)</f>
        <v>770</v>
      </c>
      <c r="I13" s="14" t="s">
        <v>20</v>
      </c>
      <c r="J13" s="9">
        <v>7</v>
      </c>
      <c r="K13" s="12">
        <f>ROUND((J13*L13*H9*10^-5),2)</f>
        <v>56.5</v>
      </c>
      <c r="L13" s="12">
        <f>ROUND((H13*H6*H17*10^-3)/(1+((0.5*0.01*J13*H8*6)/H9)*H17)*(1-H10/100)^0.5,2)</f>
        <v>134.52000000000001</v>
      </c>
    </row>
    <row r="14" spans="1:14" x14ac:dyDescent="0.25">
      <c r="A14" s="44" t="s">
        <v>6</v>
      </c>
      <c r="B14" s="2">
        <v>2.5</v>
      </c>
      <c r="C14" s="9" t="s">
        <v>7</v>
      </c>
      <c r="D14" s="9">
        <v>8</v>
      </c>
      <c r="E14" s="12">
        <f>ROUND((D14*F14*B9*10^-5),2)</f>
        <v>48.09</v>
      </c>
      <c r="F14" s="12">
        <f>ROUND((B12*B6*B17*10^-3)/(1+((0.5*0.01*D14*B8*6)/B9)*B17)*(1-B10/100)^0.5,2)</f>
        <v>100.19</v>
      </c>
      <c r="G14" s="34" t="s">
        <v>6</v>
      </c>
      <c r="H14" s="35">
        <f>$B$14</f>
        <v>2.5</v>
      </c>
      <c r="I14" s="9" t="s">
        <v>7</v>
      </c>
      <c r="J14" s="9">
        <v>8</v>
      </c>
      <c r="K14" s="12">
        <f>ROUND((J14*L14*H9*10^-5),2)</f>
        <v>63.84</v>
      </c>
      <c r="L14" s="12">
        <f>ROUND((H13*H6*H17*10^-3)/(1+((0.5*0.01*J14*H8*6)/H9)*H17)*(1-H10/100)^0.5,2)</f>
        <v>133.01</v>
      </c>
    </row>
    <row r="15" spans="1:14" x14ac:dyDescent="0.25">
      <c r="A15" s="18" t="s">
        <v>32</v>
      </c>
      <c r="B15" s="19" t="s">
        <v>27</v>
      </c>
      <c r="C15" s="20" t="s">
        <v>28</v>
      </c>
      <c r="D15" s="9">
        <v>9</v>
      </c>
      <c r="E15" s="12">
        <f>ROUND((D15*F15*B9*10^-5),2)</f>
        <v>53.5</v>
      </c>
      <c r="F15" s="12">
        <f>ROUND((B12*B6*B17*10^-3)/(1+((0.5*0.01*D15*B8*6)/B9)*B17)*(1-B10/100)^0.5,2)</f>
        <v>99.08</v>
      </c>
      <c r="G15" s="21" t="s">
        <v>32</v>
      </c>
      <c r="H15" s="9" t="s">
        <v>29</v>
      </c>
      <c r="I15" s="9" t="s">
        <v>30</v>
      </c>
      <c r="J15" s="9">
        <v>9</v>
      </c>
      <c r="K15" s="12">
        <f>ROUND((J15*L15*H9*10^-5),2)</f>
        <v>71.03</v>
      </c>
      <c r="L15" s="12">
        <f>ROUND((H13*H6*H17*10^-3)/(1+((0.5*0.01*J15*H8*6)/H9)*H17)*(1-H10/100)^0.5,2)</f>
        <v>131.53</v>
      </c>
    </row>
    <row r="16" spans="1:14" x14ac:dyDescent="0.25">
      <c r="A16" s="7" t="s">
        <v>0</v>
      </c>
      <c r="B16" s="22">
        <f>((B6+2*B7)/(B6+6*B7))</f>
        <v>0.82352941176470584</v>
      </c>
      <c r="C16" s="20"/>
      <c r="D16" s="9">
        <v>10</v>
      </c>
      <c r="E16" s="12">
        <f>ROUND((D16*F16*B9*10^-5),2)</f>
        <v>58.79</v>
      </c>
      <c r="F16" s="12">
        <f>ROUND((B12*B6*B17*10^-3)/(1+((0.5*0.01*D16*B8*6)/B9)*B17)*(1-B10/100)^0.5,2)</f>
        <v>97.99</v>
      </c>
      <c r="G16" s="7" t="s">
        <v>0</v>
      </c>
      <c r="H16" s="23">
        <f>((H6+2*H7)/(H6+6*H7))</f>
        <v>0.82352941176470584</v>
      </c>
      <c r="I16" s="9"/>
      <c r="J16" s="9">
        <v>10</v>
      </c>
      <c r="K16" s="12">
        <f>ROUND((J16*L16*H9*10^-5),2)</f>
        <v>78.05</v>
      </c>
      <c r="L16" s="12">
        <f>ROUND((H13*H6*H17*10^-3)/(1+((0.5*0.01*J16*H8*6)/H9)*H17)*(1-H10/100)^0.5,2)</f>
        <v>130.09</v>
      </c>
    </row>
    <row r="17" spans="1:13" x14ac:dyDescent="0.25">
      <c r="A17" s="24" t="s">
        <v>1</v>
      </c>
      <c r="B17" s="25">
        <f>((B6+2*B7)/(B6+6*B7))</f>
        <v>0.82352941176470584</v>
      </c>
      <c r="C17" s="20"/>
      <c r="D17" s="20"/>
      <c r="E17" s="20"/>
      <c r="F17" s="20"/>
      <c r="G17" s="24"/>
      <c r="H17" s="25">
        <f>((H6+2*H7)/(H6+6*H7))</f>
        <v>0.82352941176470584</v>
      </c>
      <c r="I17" s="9"/>
      <c r="J17" s="20"/>
      <c r="K17" s="20"/>
      <c r="L17" s="20"/>
    </row>
    <row r="18" spans="1:13" x14ac:dyDescent="0.25">
      <c r="A18" s="26"/>
      <c r="B18" s="26"/>
      <c r="C18" s="28"/>
      <c r="D18" s="22">
        <v>0.1</v>
      </c>
      <c r="E18" s="22">
        <v>987</v>
      </c>
      <c r="F18" s="27">
        <v>1116</v>
      </c>
      <c r="G18" s="28"/>
      <c r="H18" s="28"/>
      <c r="I18" s="28"/>
      <c r="J18" s="26"/>
      <c r="K18" s="26"/>
      <c r="L18" s="26"/>
    </row>
    <row r="19" spans="1:13" x14ac:dyDescent="0.25">
      <c r="A19" s="20"/>
      <c r="B19" s="20"/>
      <c r="C19" s="20"/>
      <c r="D19" s="27">
        <v>0.2</v>
      </c>
      <c r="E19" s="22">
        <v>1029</v>
      </c>
      <c r="F19" s="27">
        <v>1242</v>
      </c>
      <c r="G19" s="20"/>
      <c r="H19" s="20"/>
      <c r="I19" s="20"/>
      <c r="J19" s="20"/>
      <c r="K19" s="20"/>
      <c r="L19" s="20"/>
    </row>
    <row r="20" spans="1:13" x14ac:dyDescent="0.25">
      <c r="A20" s="26"/>
      <c r="B20" s="26"/>
      <c r="C20" s="28"/>
      <c r="D20" s="22">
        <v>0.3</v>
      </c>
      <c r="E20" s="22">
        <v>1061</v>
      </c>
      <c r="F20" s="27">
        <v>1321</v>
      </c>
      <c r="G20" s="28"/>
      <c r="H20" s="28"/>
      <c r="I20" s="28"/>
      <c r="J20" s="28"/>
      <c r="K20" s="28"/>
      <c r="L20" s="28"/>
      <c r="M20" s="38"/>
    </row>
    <row r="21" spans="1:13" x14ac:dyDescent="0.25">
      <c r="A21" s="26"/>
      <c r="B21" s="26"/>
      <c r="C21" s="15"/>
      <c r="D21" s="22">
        <v>0.4</v>
      </c>
      <c r="E21" s="22">
        <v>1085</v>
      </c>
      <c r="F21" s="27">
        <v>1380</v>
      </c>
      <c r="G21" s="28"/>
      <c r="H21" s="28"/>
      <c r="I21" s="28"/>
      <c r="J21" s="28"/>
      <c r="K21" s="28"/>
      <c r="L21" s="28"/>
    </row>
    <row r="22" spans="1:13" x14ac:dyDescent="0.25">
      <c r="A22" s="26"/>
      <c r="B22" s="26"/>
      <c r="C22" s="39"/>
      <c r="D22" s="22">
        <v>0.5</v>
      </c>
      <c r="E22" s="22">
        <v>1104</v>
      </c>
      <c r="F22" s="22">
        <v>1427</v>
      </c>
      <c r="G22" s="28"/>
      <c r="H22" s="28"/>
      <c r="I22" s="28"/>
      <c r="J22" s="28"/>
      <c r="K22" s="28"/>
      <c r="L22" s="28"/>
    </row>
    <row r="23" spans="1:13" x14ac:dyDescent="0.25">
      <c r="A23" s="26"/>
      <c r="B23" s="26"/>
      <c r="C23" s="15"/>
      <c r="D23" s="22">
        <v>0.6</v>
      </c>
      <c r="E23" s="22">
        <v>1121</v>
      </c>
      <c r="F23" s="22">
        <v>1467</v>
      </c>
      <c r="G23" s="28"/>
      <c r="H23" s="28"/>
      <c r="I23" s="28"/>
      <c r="J23" s="28"/>
      <c r="K23" s="28"/>
      <c r="L23" s="28"/>
    </row>
    <row r="24" spans="1:13" x14ac:dyDescent="0.25">
      <c r="A24" s="26"/>
      <c r="B24" s="26"/>
      <c r="C24" s="39"/>
      <c r="D24" s="22">
        <v>0.7</v>
      </c>
      <c r="E24" s="22">
        <v>1135</v>
      </c>
      <c r="F24" s="22">
        <v>1502</v>
      </c>
      <c r="G24" s="28"/>
      <c r="H24" s="28"/>
      <c r="I24" s="28"/>
      <c r="J24" s="28"/>
      <c r="K24" s="28"/>
      <c r="L24" s="28"/>
    </row>
    <row r="25" spans="1:13" x14ac:dyDescent="0.25">
      <c r="A25" s="26"/>
      <c r="B25" s="26"/>
      <c r="C25" s="15"/>
      <c r="D25" s="22">
        <v>0.8</v>
      </c>
      <c r="E25" s="22">
        <v>1147</v>
      </c>
      <c r="F25" s="22">
        <v>1532</v>
      </c>
      <c r="G25" s="28"/>
      <c r="H25" s="28"/>
      <c r="I25" s="28"/>
      <c r="J25" s="28"/>
      <c r="K25" s="28"/>
      <c r="L25" s="28"/>
    </row>
    <row r="26" spans="1:13" x14ac:dyDescent="0.25">
      <c r="A26" s="26"/>
      <c r="B26" s="26"/>
      <c r="C26" s="39"/>
      <c r="D26" s="27">
        <v>0.9</v>
      </c>
      <c r="E26" s="22">
        <v>1158</v>
      </c>
      <c r="F26" s="22">
        <v>1559</v>
      </c>
      <c r="G26" s="28"/>
      <c r="H26" s="28"/>
      <c r="I26" s="28"/>
      <c r="J26" s="28"/>
      <c r="K26" s="28"/>
      <c r="L26" s="28"/>
    </row>
    <row r="27" spans="1:13" x14ac:dyDescent="0.25">
      <c r="A27" s="26"/>
      <c r="B27" s="26"/>
      <c r="C27" s="15"/>
      <c r="D27" s="27">
        <v>1</v>
      </c>
      <c r="E27" s="22">
        <v>1168</v>
      </c>
      <c r="F27" s="22">
        <v>1584</v>
      </c>
      <c r="G27" s="28"/>
      <c r="H27" s="28"/>
      <c r="I27" s="28"/>
      <c r="J27" s="28"/>
      <c r="K27" s="28"/>
      <c r="L27" s="28"/>
    </row>
    <row r="28" spans="1:13" x14ac:dyDescent="0.25">
      <c r="A28" s="26"/>
      <c r="B28" s="26"/>
      <c r="C28" s="39"/>
      <c r="D28" s="27">
        <v>1.5</v>
      </c>
      <c r="E28" s="22">
        <v>1209</v>
      </c>
      <c r="F28" s="22">
        <v>1683</v>
      </c>
      <c r="G28" s="28"/>
      <c r="H28" s="28"/>
      <c r="I28" s="28"/>
      <c r="J28" s="28"/>
      <c r="K28" s="28"/>
      <c r="L28" s="28"/>
    </row>
    <row r="29" spans="1:13" x14ac:dyDescent="0.25">
      <c r="A29" s="26"/>
      <c r="B29" s="26"/>
      <c r="C29" s="28"/>
      <c r="D29" s="27">
        <v>2</v>
      </c>
      <c r="E29" s="22">
        <v>1238</v>
      </c>
      <c r="F29" s="22">
        <v>1757</v>
      </c>
      <c r="G29" s="28"/>
      <c r="H29" s="28"/>
      <c r="I29" s="28"/>
      <c r="J29" s="28"/>
      <c r="K29" s="28"/>
      <c r="L29" s="28"/>
    </row>
    <row r="30" spans="1:13" x14ac:dyDescent="0.25">
      <c r="A30" s="26"/>
      <c r="B30" s="26"/>
      <c r="C30" s="28"/>
      <c r="D30" s="27">
        <v>2.5</v>
      </c>
      <c r="E30" s="22">
        <v>1262</v>
      </c>
      <c r="F30" s="22">
        <v>1816</v>
      </c>
      <c r="G30" s="28"/>
      <c r="H30" s="28"/>
      <c r="I30" s="28"/>
      <c r="J30" s="28"/>
      <c r="K30" s="28"/>
      <c r="L30" s="28"/>
    </row>
    <row r="31" spans="1:13" x14ac:dyDescent="0.25">
      <c r="A31" s="26"/>
      <c r="B31" s="26"/>
      <c r="C31" s="28"/>
      <c r="D31" s="27">
        <v>3</v>
      </c>
      <c r="E31" s="27">
        <v>1283</v>
      </c>
      <c r="F31" s="22">
        <v>1865</v>
      </c>
      <c r="G31" s="26"/>
      <c r="H31" s="26"/>
      <c r="I31" s="28"/>
      <c r="J31" s="28"/>
      <c r="K31" s="28"/>
      <c r="L31" s="28"/>
    </row>
    <row r="32" spans="1:13" x14ac:dyDescent="0.25">
      <c r="A32" s="26"/>
      <c r="B32" s="26"/>
      <c r="C32" s="26"/>
      <c r="D32" s="27">
        <v>3.5</v>
      </c>
      <c r="E32" s="27">
        <v>1300</v>
      </c>
      <c r="F32" s="22">
        <v>1908</v>
      </c>
      <c r="G32" s="26"/>
      <c r="H32" s="26"/>
      <c r="I32" s="28"/>
      <c r="J32" s="28"/>
      <c r="K32" s="28"/>
      <c r="L32" s="28"/>
    </row>
    <row r="33" spans="1:12" x14ac:dyDescent="0.25">
      <c r="A33" s="26"/>
      <c r="B33" s="26"/>
      <c r="C33" s="26"/>
      <c r="D33" s="27">
        <v>4</v>
      </c>
      <c r="E33" s="27">
        <v>1316</v>
      </c>
      <c r="F33" s="22">
        <v>1946</v>
      </c>
      <c r="G33" s="26"/>
      <c r="H33" s="26"/>
      <c r="I33" s="28"/>
      <c r="J33" s="28"/>
      <c r="K33" s="28"/>
      <c r="L33" s="28"/>
    </row>
    <row r="34" spans="1:12" x14ac:dyDescent="0.25">
      <c r="A34" s="26"/>
      <c r="B34" s="26"/>
      <c r="C34" s="26"/>
      <c r="D34" s="27">
        <v>4.5</v>
      </c>
      <c r="E34" s="27">
        <v>1329</v>
      </c>
      <c r="F34" s="22">
        <v>1981</v>
      </c>
      <c r="G34" s="26"/>
      <c r="H34" s="26"/>
      <c r="I34" s="28"/>
      <c r="J34" s="28"/>
      <c r="K34" s="28"/>
      <c r="L34" s="28"/>
    </row>
    <row r="35" spans="1:12" x14ac:dyDescent="0.25">
      <c r="A35" s="26"/>
      <c r="B35" s="26"/>
      <c r="C35" s="28"/>
      <c r="D35" s="27">
        <v>5</v>
      </c>
      <c r="E35" s="27">
        <v>1349</v>
      </c>
      <c r="F35" s="22">
        <v>2012</v>
      </c>
      <c r="G35" s="26"/>
      <c r="H35" s="26"/>
      <c r="I35" s="28"/>
      <c r="J35" s="28"/>
      <c r="K35" s="28"/>
      <c r="L35" s="28"/>
    </row>
    <row r="36" spans="1:12" x14ac:dyDescent="0.25">
      <c r="A36" s="26"/>
      <c r="B36" s="26"/>
      <c r="C36" s="26"/>
      <c r="D36" s="27">
        <v>5.5</v>
      </c>
      <c r="E36" s="27">
        <v>1354</v>
      </c>
      <c r="F36" s="22">
        <v>2041</v>
      </c>
      <c r="G36" s="26"/>
      <c r="H36" s="26"/>
      <c r="I36" s="28"/>
      <c r="J36" s="28"/>
      <c r="K36" s="28"/>
      <c r="L36" s="28"/>
    </row>
    <row r="37" spans="1:12" x14ac:dyDescent="0.25">
      <c r="A37" s="26"/>
      <c r="B37" s="26"/>
      <c r="C37" s="26"/>
      <c r="D37" s="27">
        <v>6</v>
      </c>
      <c r="E37" s="27">
        <v>1365</v>
      </c>
      <c r="F37" s="22">
        <v>2067</v>
      </c>
      <c r="G37" s="26"/>
      <c r="H37" s="26"/>
      <c r="I37" s="28"/>
      <c r="J37" s="28"/>
      <c r="K37" s="28"/>
      <c r="L37" s="28"/>
    </row>
    <row r="38" spans="1:12" x14ac:dyDescent="0.25">
      <c r="A38" s="26"/>
      <c r="B38" s="26"/>
      <c r="C38" s="26"/>
      <c r="D38" s="27">
        <v>6.5</v>
      </c>
      <c r="E38" s="27">
        <v>1375</v>
      </c>
      <c r="F38" s="22">
        <v>2092</v>
      </c>
      <c r="G38" s="26"/>
      <c r="H38" s="26"/>
      <c r="I38" s="28"/>
      <c r="J38" s="28"/>
      <c r="K38" s="28"/>
      <c r="L38" s="28"/>
    </row>
    <row r="39" spans="1:12" x14ac:dyDescent="0.25">
      <c r="A39" s="26"/>
      <c r="B39" s="26"/>
      <c r="C39" s="26"/>
      <c r="D39" s="27">
        <v>7</v>
      </c>
      <c r="E39" s="27">
        <v>1384</v>
      </c>
      <c r="F39" s="22">
        <v>2116</v>
      </c>
      <c r="G39" s="26"/>
      <c r="H39" s="26"/>
      <c r="I39" s="26"/>
      <c r="J39" s="26"/>
      <c r="K39" s="26"/>
      <c r="L39" s="26"/>
    </row>
    <row r="40" spans="1:12" x14ac:dyDescent="0.25">
      <c r="A40" s="26"/>
      <c r="B40" s="26"/>
      <c r="C40" s="26"/>
      <c r="D40" s="27">
        <v>7.5</v>
      </c>
      <c r="E40" s="27">
        <v>1393</v>
      </c>
      <c r="F40" s="22">
        <v>2138</v>
      </c>
      <c r="G40" s="26"/>
      <c r="H40" s="26"/>
      <c r="I40" s="26"/>
      <c r="J40" s="26"/>
      <c r="K40" s="26"/>
      <c r="L40" s="26"/>
    </row>
    <row r="41" spans="1:12" x14ac:dyDescent="0.25">
      <c r="A41" s="26"/>
      <c r="B41" s="26"/>
      <c r="C41" s="26"/>
      <c r="D41" s="27">
        <v>8</v>
      </c>
      <c r="E41" s="27">
        <v>1402</v>
      </c>
      <c r="F41" s="22">
        <v>2169</v>
      </c>
      <c r="G41" s="26"/>
      <c r="H41" s="26"/>
      <c r="I41" s="26"/>
      <c r="J41" s="26"/>
      <c r="K41" s="26"/>
      <c r="L41" s="26"/>
    </row>
    <row r="42" spans="1:12" x14ac:dyDescent="0.25">
      <c r="A42" s="26"/>
      <c r="B42" s="26"/>
      <c r="C42" s="26"/>
      <c r="D42" s="27">
        <v>8.5</v>
      </c>
      <c r="E42" s="27">
        <v>1410</v>
      </c>
      <c r="F42" s="22">
        <v>2179</v>
      </c>
      <c r="G42" s="26"/>
      <c r="H42" s="26"/>
      <c r="I42" s="26"/>
      <c r="J42" s="26"/>
      <c r="K42" s="26"/>
      <c r="L42" s="26"/>
    </row>
    <row r="43" spans="1:12" x14ac:dyDescent="0.25">
      <c r="A43" s="26"/>
      <c r="B43" s="26"/>
      <c r="C43" s="26"/>
      <c r="D43" s="27">
        <v>9</v>
      </c>
      <c r="E43" s="27">
        <v>1418</v>
      </c>
      <c r="F43" s="22">
        <v>2198</v>
      </c>
      <c r="G43" s="26"/>
      <c r="H43" s="26"/>
      <c r="I43" s="26"/>
      <c r="J43" s="26"/>
      <c r="K43" s="26"/>
      <c r="L43" s="26"/>
    </row>
    <row r="44" spans="1:12" x14ac:dyDescent="0.25">
      <c r="A44" s="26"/>
      <c r="B44" s="26"/>
      <c r="C44" s="26"/>
      <c r="D44" s="27">
        <v>9.5</v>
      </c>
      <c r="E44" s="27">
        <v>1415</v>
      </c>
      <c r="F44" s="22">
        <v>2216</v>
      </c>
      <c r="G44" s="26"/>
      <c r="H44" s="26"/>
      <c r="I44" s="26"/>
      <c r="J44" s="26"/>
      <c r="K44" s="26"/>
      <c r="L44" s="26"/>
    </row>
    <row r="45" spans="1:12" x14ac:dyDescent="0.25">
      <c r="A45" s="26"/>
      <c r="B45" s="26"/>
      <c r="C45" s="26"/>
      <c r="D45" s="27">
        <v>10</v>
      </c>
      <c r="E45" s="27">
        <v>1432</v>
      </c>
      <c r="F45" s="22">
        <v>2234</v>
      </c>
      <c r="G45" s="26"/>
      <c r="H45" s="26"/>
      <c r="I45" s="26"/>
      <c r="J45" s="26"/>
      <c r="K45" s="26"/>
      <c r="L45" s="26"/>
    </row>
    <row r="46" spans="1:12" x14ac:dyDescent="0.25">
      <c r="A46" s="26"/>
      <c r="B46" s="26"/>
      <c r="C46" s="26"/>
      <c r="D46" s="29"/>
      <c r="E46" s="9"/>
      <c r="F46" s="28"/>
      <c r="G46" s="26"/>
      <c r="H46" s="26"/>
      <c r="I46" s="26"/>
      <c r="J46" s="26"/>
      <c r="K46" s="26"/>
      <c r="L46" s="26"/>
    </row>
    <row r="47" spans="1:12" x14ac:dyDescent="0.25">
      <c r="A47" s="26"/>
      <c r="B47" s="26"/>
      <c r="C47" s="26" t="s">
        <v>9</v>
      </c>
      <c r="D47" s="29"/>
      <c r="E47" s="29"/>
      <c r="F47" s="28"/>
      <c r="G47" s="26"/>
      <c r="H47" s="26"/>
      <c r="I47" s="26"/>
      <c r="J47" s="26"/>
      <c r="K47" s="26"/>
      <c r="L47" s="26"/>
    </row>
    <row r="48" spans="1:12" x14ac:dyDescent="0.25">
      <c r="A48" s="26"/>
      <c r="B48" s="26"/>
      <c r="C48" s="26"/>
      <c r="D48" s="28"/>
      <c r="E48" s="28"/>
      <c r="F48" s="28"/>
      <c r="G48" s="26"/>
      <c r="H48" s="26"/>
      <c r="I48" s="26"/>
      <c r="J48" s="26"/>
      <c r="K48" s="26"/>
      <c r="L48" s="26"/>
    </row>
    <row r="49" spans="1:12" x14ac:dyDescent="0.25">
      <c r="A49" s="26"/>
      <c r="B49" s="26"/>
      <c r="C49" s="26"/>
      <c r="D49" s="28"/>
      <c r="E49" s="28"/>
      <c r="F49" s="28"/>
      <c r="G49" s="26"/>
      <c r="H49" s="26"/>
      <c r="I49" s="26"/>
      <c r="J49" s="26"/>
      <c r="K49" s="26"/>
      <c r="L49" s="26"/>
    </row>
    <row r="50" spans="1:12" x14ac:dyDescent="0.25">
      <c r="A50" s="26"/>
      <c r="B50" s="26"/>
      <c r="C50" s="26"/>
      <c r="D50" s="28"/>
      <c r="E50" s="28"/>
      <c r="F50" s="28"/>
      <c r="G50" s="26"/>
      <c r="H50" s="26"/>
      <c r="I50" s="26"/>
      <c r="J50" s="26"/>
      <c r="K50" s="26"/>
      <c r="L50" s="26"/>
    </row>
    <row r="51" spans="1:12" x14ac:dyDescent="0.25">
      <c r="A51" s="26"/>
      <c r="B51" s="26"/>
      <c r="C51" s="26"/>
      <c r="D51" s="28"/>
      <c r="E51" s="28"/>
      <c r="F51" s="28"/>
      <c r="G51" s="26"/>
      <c r="H51" s="26"/>
      <c r="I51" s="26"/>
      <c r="J51" s="26"/>
      <c r="K51" s="26"/>
      <c r="L51" s="26"/>
    </row>
    <row r="52" spans="1:12" x14ac:dyDescent="0.25">
      <c r="A52" s="26"/>
      <c r="B52" s="26"/>
      <c r="C52" s="26"/>
      <c r="D52" s="28"/>
      <c r="E52" s="28"/>
      <c r="F52" s="28"/>
      <c r="G52" s="26"/>
      <c r="H52" s="26"/>
      <c r="I52" s="26"/>
      <c r="J52" s="26"/>
      <c r="K52" s="26"/>
      <c r="L52" s="26"/>
    </row>
    <row r="53" spans="1:12" x14ac:dyDescent="0.25">
      <c r="A53" s="26"/>
      <c r="B53" s="26"/>
      <c r="C53" s="26"/>
      <c r="D53" s="28"/>
      <c r="E53" s="28"/>
      <c r="F53" s="28"/>
      <c r="G53" s="26"/>
      <c r="H53" s="26"/>
      <c r="I53" s="26"/>
      <c r="J53" s="26"/>
      <c r="K53" s="26"/>
      <c r="L53" s="26"/>
    </row>
    <row r="54" spans="1:12" x14ac:dyDescent="0.25">
      <c r="A54" s="26"/>
      <c r="B54" s="26"/>
      <c r="C54" s="26"/>
      <c r="D54" s="28"/>
      <c r="E54" s="28"/>
      <c r="F54" s="28"/>
      <c r="G54" s="26"/>
      <c r="H54" s="26"/>
      <c r="I54" s="26"/>
      <c r="J54" s="26"/>
      <c r="K54" s="26"/>
      <c r="L54" s="26"/>
    </row>
    <row r="55" spans="1:12" x14ac:dyDescent="0.25">
      <c r="A55" s="26"/>
      <c r="B55" s="26"/>
      <c r="C55" s="26"/>
      <c r="D55" s="28"/>
      <c r="E55" s="28"/>
      <c r="F55" s="28"/>
      <c r="G55" s="26"/>
      <c r="H55" s="26"/>
      <c r="I55" s="26"/>
      <c r="J55" s="26"/>
      <c r="K55" s="26"/>
      <c r="L55" s="26"/>
    </row>
    <row r="56" spans="1:12" x14ac:dyDescent="0.25">
      <c r="A56" s="26"/>
      <c r="B56" s="26"/>
      <c r="C56" s="26"/>
      <c r="D56" s="28"/>
      <c r="E56" s="28"/>
      <c r="F56" s="28"/>
      <c r="G56" s="26"/>
      <c r="H56" s="26"/>
      <c r="I56" s="26"/>
      <c r="J56" s="26"/>
      <c r="K56" s="26"/>
      <c r="L56" s="26"/>
    </row>
    <row r="57" spans="1:12" x14ac:dyDescent="0.25">
      <c r="A57" s="30"/>
      <c r="B57" s="30"/>
      <c r="C57" s="30"/>
      <c r="D57" s="31"/>
      <c r="E57" s="31"/>
      <c r="F57" s="31"/>
      <c r="G57" s="30"/>
      <c r="H57" s="30"/>
      <c r="I57" s="30"/>
      <c r="J57" s="30"/>
      <c r="K57" s="30"/>
      <c r="L57" s="30"/>
    </row>
    <row r="58" spans="1:12" x14ac:dyDescent="0.25">
      <c r="A58" s="30"/>
      <c r="B58" s="30"/>
      <c r="C58" s="30"/>
      <c r="D58" s="31"/>
      <c r="E58" s="31"/>
      <c r="F58" s="31"/>
      <c r="G58" s="30"/>
      <c r="H58" s="30"/>
      <c r="I58" s="30"/>
      <c r="J58" s="30"/>
      <c r="K58" s="30"/>
      <c r="L58" s="30"/>
    </row>
    <row r="59" spans="1:12" x14ac:dyDescent="0.25">
      <c r="A59" s="30"/>
      <c r="B59" s="30"/>
      <c r="C59" s="30"/>
      <c r="D59" s="31"/>
      <c r="E59" s="31"/>
      <c r="F59" s="31"/>
      <c r="G59" s="30"/>
      <c r="H59" s="30"/>
      <c r="I59" s="30"/>
      <c r="J59" s="30"/>
      <c r="K59" s="30"/>
      <c r="L59" s="30"/>
    </row>
    <row r="60" spans="1:12" x14ac:dyDescent="0.25">
      <c r="A60" s="30"/>
      <c r="B60" s="30"/>
      <c r="C60" s="30"/>
      <c r="D60" s="30"/>
      <c r="E60" s="30"/>
      <c r="F60" s="30"/>
      <c r="G60" s="30"/>
      <c r="H60" s="30"/>
      <c r="I60" s="30"/>
      <c r="J60" s="30"/>
      <c r="K60" s="30"/>
      <c r="L60" s="30"/>
    </row>
    <row r="61" spans="1:12" x14ac:dyDescent="0.25">
      <c r="A61" s="30"/>
      <c r="B61" s="30"/>
      <c r="C61" s="30"/>
      <c r="D61" s="30"/>
      <c r="E61" s="30"/>
      <c r="F61" s="30"/>
      <c r="G61" s="30"/>
      <c r="H61" s="30"/>
      <c r="I61" s="30"/>
      <c r="J61" s="30"/>
      <c r="K61" s="30"/>
      <c r="L61" s="30"/>
    </row>
    <row r="62" spans="1:12" x14ac:dyDescent="0.25">
      <c r="A62" s="30"/>
      <c r="B62" s="30"/>
      <c r="C62" s="30"/>
      <c r="D62" s="30"/>
      <c r="E62" s="30"/>
      <c r="F62" s="30"/>
      <c r="G62" s="30"/>
      <c r="H62" s="30"/>
      <c r="I62" s="30"/>
      <c r="J62" s="30"/>
      <c r="K62" s="30"/>
      <c r="L62" s="30"/>
    </row>
    <row r="63" spans="1:12" x14ac:dyDescent="0.25">
      <c r="A63" s="30"/>
      <c r="B63" s="30"/>
      <c r="C63" s="30"/>
      <c r="D63" s="30"/>
      <c r="E63" s="30" t="s">
        <v>9</v>
      </c>
      <c r="F63" s="30"/>
      <c r="G63" s="30"/>
      <c r="H63" s="30"/>
      <c r="I63" s="30"/>
      <c r="J63" s="30"/>
      <c r="K63" s="30"/>
      <c r="L63" s="30"/>
    </row>
  </sheetData>
  <sheetProtection algorithmName="SHA-512" hashValue="wTYYrfEyn28426tZ/yEW3KwNanxswOylCiUKXRYoodMGIaImJlyzCqHbw/eYoBzTFrGAVQAnV1/7jNuZYkdbGQ==" saltValue="ObjZFrtRfT/fKF/VIG3zNA==" spinCount="100000" sheet="1" objects="1" scenarios="1"/>
  <phoneticPr fontId="1" type="noConversion"/>
  <dataValidations count="7">
    <dataValidation type="whole" allowBlank="1" showInputMessage="1" showErrorMessage="1" sqref="B6 H6">
      <formula1>150</formula1>
      <formula2>350</formula2>
    </dataValidation>
    <dataValidation type="decimal" allowBlank="1" showInputMessage="1" showErrorMessage="1" sqref="B7 H7">
      <formula1>0</formula1>
      <formula2>(A5)</formula2>
    </dataValidation>
    <dataValidation type="decimal" allowBlank="1" showInputMessage="1" showErrorMessage="1" sqref="B8">
      <formula1>2500</formula1>
      <formula2>(B5)</formula2>
    </dataValidation>
    <dataValidation type="whole" allowBlank="1" showInputMessage="1" showErrorMessage="1" sqref="B9 H9">
      <formula1>1500</formula1>
      <formula2>10000</formula2>
    </dataValidation>
    <dataValidation type="whole" allowBlank="1" showInputMessage="1" showErrorMessage="1" sqref="B10 H10 M20">
      <formula1>0</formula1>
      <formula2>50</formula2>
    </dataValidation>
    <dataValidation type="whole" allowBlank="1" showInputMessage="1" showErrorMessage="1" sqref="H8">
      <formula1>2500</formula1>
      <formula2>(H5)</formula2>
    </dataValidation>
    <dataValidation type="decimal" allowBlank="1" showInputMessage="1" showErrorMessage="1" sqref="B14 H14">
      <formula1>0.1</formula1>
      <formula2>10</formula2>
    </dataValidation>
  </dataValidations>
  <pageMargins left="0.70866141732283472" right="0.70866141732283472" top="0.39370078740157483" bottom="0.39370078740157483" header="0.31496062992125984" footer="0.31496062992125984"/>
  <pageSetup paperSize="9"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pageSetup paperSize="9"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Cellular Glass Engineering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Bangerter</dc:creator>
  <cp:lastModifiedBy>Heinz</cp:lastModifiedBy>
  <cp:lastPrinted>2015-10-29T15:45:10Z</cp:lastPrinted>
  <dcterms:created xsi:type="dcterms:W3CDTF">2015-10-14T16:13:14Z</dcterms:created>
  <dcterms:modified xsi:type="dcterms:W3CDTF">2015-12-31T13:54:48Z</dcterms:modified>
  <cp:contentStatus/>
</cp:coreProperties>
</file>