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z\Desktop\"/>
    </mc:Choice>
  </mc:AlternateContent>
  <xr:revisionPtr revIDLastSave="0" documentId="13_ncr:1_{7A016106-CE2A-49F7-9424-0ADC47961F2A}" xr6:coauthVersionLast="45" xr6:coauthVersionMax="45" xr10:uidLastSave="{00000000-0000-0000-0000-000000000000}"/>
  <bookViews>
    <workbookView xWindow="-108" yWindow="-108" windowWidth="23256" windowHeight="12576" tabRatio="879" xr2:uid="{C0182ED8-C203-4495-9BCB-FBA3BF751F06}"/>
  </bookViews>
  <sheets>
    <sheet name="ENTWEDER-ODER-WETTEN (1,2,3)" sheetId="2" r:id="rId1"/>
    <sheet name="KOMBIWETTEN (1); (2)" sheetId="1" r:id="rId2"/>
    <sheet name="KOMBI &lt;=(3 SPIELE x 4 TIPPS)" sheetId="7" r:id="rId3"/>
    <sheet name="DOPPELWETTEN (1); (2)" sheetId="3" r:id="rId4"/>
    <sheet name="ÜBERLAPPUNGSWETTEN" sheetId="6" r:id="rId5"/>
    <sheet name="TEMPORÄRE ABLAGE -  KOPIE (2)" sheetId="4" r:id="rId6"/>
    <sheet name="TEMPORÄRE ABLAGE -  KOPIE (1)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8" i="7" l="1"/>
  <c r="B207" i="7"/>
  <c r="B206" i="7"/>
  <c r="B205" i="7"/>
  <c r="B204" i="7"/>
  <c r="B203" i="7"/>
  <c r="B202" i="7"/>
  <c r="B201" i="7"/>
  <c r="E200" i="7" l="1"/>
  <c r="E210" i="7" s="1"/>
  <c r="C207" i="7" s="1"/>
  <c r="B185" i="7"/>
  <c r="B184" i="7"/>
  <c r="B183" i="7"/>
  <c r="B182" i="7"/>
  <c r="B181" i="7"/>
  <c r="B180" i="7"/>
  <c r="B179" i="7"/>
  <c r="B178" i="7"/>
  <c r="B177" i="7"/>
  <c r="B227" i="7"/>
  <c r="B224" i="7"/>
  <c r="B225" i="7"/>
  <c r="B226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4" i="7"/>
  <c r="B35" i="7"/>
  <c r="B33" i="7"/>
  <c r="B32" i="7"/>
  <c r="B31" i="7"/>
  <c r="B30" i="7"/>
  <c r="B29" i="7"/>
  <c r="B28" i="7"/>
  <c r="B27" i="7"/>
  <c r="B26" i="7"/>
  <c r="B25" i="7"/>
  <c r="B24" i="7"/>
  <c r="B23" i="7"/>
  <c r="I22" i="2"/>
  <c r="G22" i="2"/>
  <c r="E22" i="2"/>
  <c r="C22" i="2"/>
  <c r="B94" i="2"/>
  <c r="B93" i="2"/>
  <c r="B92" i="2"/>
  <c r="B91" i="2"/>
  <c r="B90" i="2"/>
  <c r="B89" i="2"/>
  <c r="C94" i="2" s="1"/>
  <c r="B87" i="2"/>
  <c r="C91" i="2" s="1"/>
  <c r="B88" i="2"/>
  <c r="C88" i="2" s="1"/>
  <c r="B96" i="2"/>
  <c r="D21" i="1"/>
  <c r="B23" i="3"/>
  <c r="L6" i="1"/>
  <c r="K6" i="1"/>
  <c r="J6" i="1"/>
  <c r="I6" i="1"/>
  <c r="B7" i="1" s="1"/>
  <c r="H6" i="1"/>
  <c r="G6" i="1"/>
  <c r="F6" i="1"/>
  <c r="E6" i="1"/>
  <c r="D6" i="1"/>
  <c r="C6" i="1"/>
  <c r="C8" i="6"/>
  <c r="H8" i="6"/>
  <c r="G8" i="6"/>
  <c r="F8" i="6"/>
  <c r="E8" i="6"/>
  <c r="D8" i="6"/>
  <c r="B7" i="6"/>
  <c r="L8" i="1"/>
  <c r="K8" i="1"/>
  <c r="J8" i="1"/>
  <c r="I8" i="1"/>
  <c r="H8" i="1"/>
  <c r="G8" i="1"/>
  <c r="F8" i="1"/>
  <c r="E8" i="1"/>
  <c r="D8" i="1"/>
  <c r="C8" i="1"/>
  <c r="F24" i="3"/>
  <c r="E24" i="3"/>
  <c r="D24" i="3"/>
  <c r="C24" i="3"/>
  <c r="E8" i="3"/>
  <c r="D8" i="3"/>
  <c r="C8" i="3"/>
  <c r="B7" i="3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50" i="2" s="1"/>
  <c r="J25" i="2"/>
  <c r="J24" i="2"/>
  <c r="J23" i="2"/>
  <c r="J22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43" i="2" s="1"/>
  <c r="H22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37" i="2" s="1"/>
  <c r="D31" i="2"/>
  <c r="D30" i="2"/>
  <c r="D29" i="2"/>
  <c r="D28" i="2"/>
  <c r="D27" i="2"/>
  <c r="D26" i="2"/>
  <c r="D25" i="2"/>
  <c r="D24" i="2"/>
  <c r="D32" i="2" s="1"/>
  <c r="D23" i="2"/>
  <c r="D22" i="2"/>
  <c r="L8" i="2"/>
  <c r="K8" i="2"/>
  <c r="J8" i="2"/>
  <c r="I8" i="2"/>
  <c r="H8" i="2"/>
  <c r="G8" i="2"/>
  <c r="F8" i="2"/>
  <c r="E8" i="2"/>
  <c r="D8" i="2"/>
  <c r="C8" i="2"/>
  <c r="M8" i="2" s="1"/>
  <c r="B7" i="2"/>
  <c r="B63" i="2"/>
  <c r="B71" i="2"/>
  <c r="C71" i="2" s="1"/>
  <c r="B70" i="2"/>
  <c r="C70" i="2" s="1"/>
  <c r="B69" i="2"/>
  <c r="C69" i="2" s="1"/>
  <c r="B68" i="2"/>
  <c r="B67" i="2"/>
  <c r="B66" i="2"/>
  <c r="C68" i="2" s="1"/>
  <c r="B65" i="2"/>
  <c r="B64" i="2"/>
  <c r="C64" i="2" s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C67" i="2"/>
  <c r="M8" i="1"/>
  <c r="E176" i="7" l="1"/>
  <c r="E186" i="7" s="1"/>
  <c r="C185" i="7" s="1"/>
  <c r="E135" i="7"/>
  <c r="E136" i="7"/>
  <c r="E134" i="7"/>
  <c r="C32" i="1"/>
  <c r="C31" i="1"/>
  <c r="C34" i="1"/>
  <c r="C28" i="1"/>
  <c r="C36" i="1"/>
  <c r="F8" i="3"/>
  <c r="G24" i="3"/>
  <c r="I8" i="6"/>
  <c r="E25" i="7"/>
  <c r="E27" i="7"/>
  <c r="E23" i="7"/>
  <c r="E29" i="7"/>
  <c r="E28" i="7"/>
  <c r="E22" i="7"/>
  <c r="E24" i="7"/>
  <c r="E26" i="7"/>
  <c r="C208" i="7"/>
  <c r="C206" i="7"/>
  <c r="C205" i="7"/>
  <c r="E223" i="7"/>
  <c r="E227" i="7" s="1"/>
  <c r="C226" i="7" s="1"/>
  <c r="B212" i="7"/>
  <c r="C202" i="7"/>
  <c r="C203" i="7"/>
  <c r="C204" i="7"/>
  <c r="C201" i="7"/>
  <c r="C90" i="2"/>
  <c r="C87" i="2"/>
  <c r="E104" i="7"/>
  <c r="C89" i="2"/>
  <c r="E105" i="7"/>
  <c r="C22" i="1"/>
  <c r="C24" i="1"/>
  <c r="C23" i="1"/>
  <c r="C26" i="1"/>
  <c r="C63" i="2"/>
  <c r="C66" i="2"/>
  <c r="C25" i="1"/>
  <c r="C27" i="1"/>
  <c r="C35" i="1"/>
  <c r="C29" i="1"/>
  <c r="B38" i="1"/>
  <c r="C30" i="1"/>
  <c r="C65" i="2"/>
  <c r="C93" i="2"/>
  <c r="B73" i="2"/>
  <c r="C33" i="1"/>
  <c r="C92" i="2"/>
  <c r="C178" i="7" l="1"/>
  <c r="C182" i="7"/>
  <c r="C181" i="7"/>
  <c r="C183" i="7"/>
  <c r="C184" i="7"/>
  <c r="B189" i="7"/>
  <c r="C180" i="7"/>
  <c r="C177" i="7"/>
  <c r="C179" i="7"/>
  <c r="E144" i="7"/>
  <c r="C161" i="7" s="1"/>
  <c r="E32" i="7"/>
  <c r="C212" i="7"/>
  <c r="C227" i="7"/>
  <c r="C225" i="7"/>
  <c r="C224" i="7"/>
  <c r="B231" i="7"/>
  <c r="C38" i="1"/>
  <c r="C73" i="2"/>
  <c r="E114" i="7"/>
  <c r="C109" i="7" s="1"/>
  <c r="C96" i="2"/>
  <c r="C189" i="7" l="1"/>
  <c r="C142" i="7"/>
  <c r="C157" i="7"/>
  <c r="C136" i="7"/>
  <c r="C159" i="7"/>
  <c r="C155" i="7"/>
  <c r="C150" i="7"/>
  <c r="C154" i="7"/>
  <c r="C156" i="7"/>
  <c r="C151" i="7"/>
  <c r="C160" i="7"/>
  <c r="C153" i="7"/>
  <c r="C148" i="7"/>
  <c r="C143" i="7"/>
  <c r="C137" i="7"/>
  <c r="C149" i="7"/>
  <c r="C158" i="7"/>
  <c r="C135" i="7"/>
  <c r="C152" i="7"/>
  <c r="B165" i="7"/>
  <c r="C138" i="7"/>
  <c r="C146" i="7"/>
  <c r="C145" i="7"/>
  <c r="C139" i="7"/>
  <c r="C140" i="7"/>
  <c r="C147" i="7"/>
  <c r="C144" i="7"/>
  <c r="C141" i="7"/>
  <c r="C85" i="7"/>
  <c r="C36" i="7"/>
  <c r="C34" i="7"/>
  <c r="C26" i="7"/>
  <c r="C53" i="7"/>
  <c r="C37" i="7"/>
  <c r="C80" i="7"/>
  <c r="C72" i="7"/>
  <c r="C47" i="7"/>
  <c r="C29" i="7"/>
  <c r="C52" i="7"/>
  <c r="C41" i="7"/>
  <c r="C33" i="7"/>
  <c r="C25" i="7"/>
  <c r="C24" i="7"/>
  <c r="C77" i="7"/>
  <c r="C49" i="7"/>
  <c r="C56" i="7"/>
  <c r="C48" i="7"/>
  <c r="C32" i="7"/>
  <c r="C31" i="7"/>
  <c r="C35" i="7"/>
  <c r="C39" i="7"/>
  <c r="C43" i="7"/>
  <c r="C58" i="7"/>
  <c r="C55" i="7"/>
  <c r="C59" i="7"/>
  <c r="C79" i="7"/>
  <c r="C40" i="7"/>
  <c r="C83" i="7"/>
  <c r="B90" i="7"/>
  <c r="C66" i="7"/>
  <c r="C64" i="7"/>
  <c r="C27" i="7"/>
  <c r="C42" i="7"/>
  <c r="C73" i="7"/>
  <c r="C44" i="7"/>
  <c r="C67" i="7"/>
  <c r="C71" i="7"/>
  <c r="C75" i="7"/>
  <c r="C46" i="7"/>
  <c r="C86" i="7"/>
  <c r="C50" i="7"/>
  <c r="C63" i="7"/>
  <c r="C70" i="7"/>
  <c r="C62" i="7"/>
  <c r="C54" i="7"/>
  <c r="C76" i="7"/>
  <c r="C38" i="7"/>
  <c r="C30" i="7"/>
  <c r="C65" i="7"/>
  <c r="C82" i="7"/>
  <c r="C78" i="7"/>
  <c r="C61" i="7"/>
  <c r="C45" i="7"/>
  <c r="C84" i="7"/>
  <c r="C74" i="7"/>
  <c r="C68" i="7"/>
  <c r="C60" i="7"/>
  <c r="C23" i="7"/>
  <c r="C69" i="7"/>
  <c r="C28" i="7"/>
  <c r="C51" i="7"/>
  <c r="C81" i="7"/>
  <c r="C57" i="7"/>
  <c r="C231" i="7"/>
  <c r="C120" i="7"/>
  <c r="C112" i="7"/>
  <c r="C117" i="7"/>
  <c r="B123" i="7"/>
  <c r="C115" i="7"/>
  <c r="C110" i="7"/>
  <c r="C118" i="7"/>
  <c r="C114" i="7"/>
  <c r="C119" i="7"/>
  <c r="C106" i="7"/>
  <c r="C108" i="7"/>
  <c r="C105" i="7"/>
  <c r="C116" i="7"/>
  <c r="C111" i="7"/>
  <c r="C113" i="7"/>
  <c r="C107" i="7"/>
  <c r="C165" i="7" l="1"/>
  <c r="C90" i="7"/>
  <c r="C123" i="7"/>
</calcChain>
</file>

<file path=xl/sharedStrings.xml><?xml version="1.0" encoding="utf-8"?>
<sst xmlns="http://schemas.openxmlformats.org/spreadsheetml/2006/main" count="570" uniqueCount="333">
  <si>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</si>
  <si>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</si>
  <si>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</si>
  <si>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</si>
  <si>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</si>
  <si>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</si>
  <si>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</si>
  <si>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</si>
  <si>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</si>
  <si>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</si>
  <si>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r>
      <rPr>
        <b/>
        <sz val="11"/>
        <color rgb="FFFF0000"/>
        <rFont val="Calibri"/>
        <family val="2"/>
        <scheme val="minor"/>
      </rPr>
      <t>2)</t>
    </r>
    <r>
      <rPr>
        <b/>
        <sz val="11"/>
        <color theme="1"/>
        <rFont val="Calibri"/>
        <family val="2"/>
        <scheme val="minor"/>
      </rPr>
      <t xml:space="preserve"> EINZELQUOTE</t>
    </r>
  </si>
  <si>
    <r>
      <rPr>
        <b/>
        <sz val="11"/>
        <color rgb="FFFF0000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 xml:space="preserve"> Der effektive Tipp (was hier gewettet wird) wird  nicht beschrieben</t>
    </r>
  </si>
  <si>
    <t>GEWOGENER KOMBI-GF</t>
  </si>
  <si>
    <t>KOMBINATION ZWEIER SPIELE</t>
  </si>
  <si>
    <t>TEILKOSTEN SPIEL ..+ SPIEL ..</t>
  </si>
  <si>
    <r>
      <t xml:space="preserve">SPIEL NR. </t>
    </r>
    <r>
      <rPr>
        <b/>
        <sz val="11"/>
        <color theme="1"/>
        <rFont val="Calibri"/>
        <family val="2"/>
      </rPr>
      <t>→</t>
    </r>
  </si>
  <si>
    <r>
      <rPr>
        <b/>
        <sz val="11"/>
        <color rgb="FFFF0000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 xml:space="preserve"> INDIVIDUELLE QUOTE</t>
    </r>
  </si>
  <si>
    <t xml:space="preserve"> 1) SPIELE (NR.) DIE NICHT GETIPPT WERDEN, SIND MIT QUOTE = 10000 ZU VERSEHEN!</t>
  </si>
  <si>
    <t>1A</t>
  </si>
  <si>
    <t>1B</t>
  </si>
  <si>
    <t>1C</t>
  </si>
  <si>
    <t>2A</t>
  </si>
  <si>
    <t>2B</t>
  </si>
  <si>
    <t>2C</t>
  </si>
  <si>
    <t>SPIEL 1A * SPIEL 2A</t>
  </si>
  <si>
    <t>SPIEL 1A * SPIEL 2B</t>
  </si>
  <si>
    <t>SPIEL 1A * SPIEL 2C</t>
  </si>
  <si>
    <t>SPIEL 1B * SPIEL 2A</t>
  </si>
  <si>
    <t>SPIEL 1B * SPIEL 2B</t>
  </si>
  <si>
    <t>SPIEL 1B * SPIEL 2C</t>
  </si>
  <si>
    <t>SPIEL 1C * SPIEL 2A</t>
  </si>
  <si>
    <t>SPIEL 1C * SPIEL 2B</t>
  </si>
  <si>
    <t>SPIEL 1C * SPIEL 2C</t>
  </si>
  <si>
    <t>ENTWEDER - ODER - QUOTEN ZU SPIEL 1</t>
  </si>
  <si>
    <t>ENTWEDER - ODER - QUOTEN ZU SPIEL 2</t>
  </si>
  <si>
    <r>
      <rPr>
        <b/>
        <sz val="11"/>
        <color rgb="FFFF0000"/>
        <rFont val="Calibri"/>
        <family val="2"/>
        <scheme val="minor"/>
      </rPr>
      <t>2)</t>
    </r>
    <r>
      <rPr>
        <b/>
        <sz val="11"/>
        <color theme="1"/>
        <rFont val="Calibri"/>
        <family val="2"/>
        <scheme val="minor"/>
      </rPr>
      <t xml:space="preserve"> Wird ein Tipp NICHT abgegeben, ist dessen Quote (Tipp Nr.) mit 10000 anzugeben</t>
    </r>
  </si>
  <si>
    <t>KONTROLLSUMME</t>
  </si>
  <si>
    <t>KONTROLLSUMME (CHF)</t>
  </si>
  <si>
    <t>Resultate bis max. 6 Tore</t>
  </si>
  <si>
    <t>Quote</t>
  </si>
  <si>
    <t>(wenn nicht tippen, dann 10000)</t>
  </si>
  <si>
    <t>0:0</t>
  </si>
  <si>
    <t>1:0</t>
  </si>
  <si>
    <t>0:1</t>
  </si>
  <si>
    <t>2:0</t>
  </si>
  <si>
    <t>0:2</t>
  </si>
  <si>
    <t>1:1</t>
  </si>
  <si>
    <t>3:0</t>
  </si>
  <si>
    <t>0:3</t>
  </si>
  <si>
    <t>2:1</t>
  </si>
  <si>
    <t>1:2</t>
  </si>
  <si>
    <t>4:0</t>
  </si>
  <si>
    <t>0:4</t>
  </si>
  <si>
    <t>3:1</t>
  </si>
  <si>
    <t>1:3</t>
  </si>
  <si>
    <t>2:2</t>
  </si>
  <si>
    <t>5:0</t>
  </si>
  <si>
    <t>0:5</t>
  </si>
  <si>
    <t>4:1</t>
  </si>
  <si>
    <t>1:4</t>
  </si>
  <si>
    <t>3:2</t>
  </si>
  <si>
    <t>2:3</t>
  </si>
  <si>
    <t>6:0</t>
  </si>
  <si>
    <t>0:6</t>
  </si>
  <si>
    <t>5:1</t>
  </si>
  <si>
    <t>1:5</t>
  </si>
  <si>
    <t>4:2</t>
  </si>
  <si>
    <t>2:4</t>
  </si>
  <si>
    <t>3:3</t>
  </si>
  <si>
    <t>BASISQUOTEN (informativ)</t>
  </si>
  <si>
    <r>
      <t xml:space="preserve">PAARUNG </t>
    </r>
    <r>
      <rPr>
        <b/>
        <sz val="11"/>
        <color theme="1"/>
        <rFont val="Calibri"/>
        <family val="2"/>
      </rPr>
      <t>↓</t>
    </r>
  </si>
  <si>
    <t>3.10-3.00-2.10</t>
  </si>
  <si>
    <r>
      <t xml:space="preserve">GEWOGENER GF </t>
    </r>
    <r>
      <rPr>
        <b/>
        <sz val="11"/>
        <color theme="1"/>
        <rFont val="Calibri"/>
        <family val="2"/>
      </rPr>
      <t>↓</t>
    </r>
  </si>
  <si>
    <t>TIPPFORM (informativ)</t>
  </si>
  <si>
    <r>
      <rPr>
        <b/>
        <sz val="11"/>
        <rFont val="Calibri"/>
        <family val="2"/>
        <scheme val="minor"/>
      </rPr>
      <t xml:space="preserve">PARUNG (informativ)  </t>
    </r>
    <r>
      <rPr>
        <b/>
        <sz val="11"/>
        <rFont val="Calibri"/>
        <family val="2"/>
      </rPr>
      <t xml:space="preserve">→      /     </t>
    </r>
    <r>
      <rPr>
        <b/>
        <sz val="11"/>
        <color rgb="FFFF0000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 xml:space="preserve"> TIPP NR. </t>
    </r>
    <r>
      <rPr>
        <b/>
        <sz val="11"/>
        <color theme="1"/>
        <rFont val="Calibri"/>
        <family val="2"/>
      </rPr>
      <t>→→</t>
    </r>
  </si>
  <si>
    <r>
      <rPr>
        <b/>
        <sz val="11"/>
        <color rgb="FFFF0000"/>
        <rFont val="Calibri"/>
        <family val="2"/>
        <scheme val="minor"/>
      </rPr>
      <t>2)</t>
    </r>
    <r>
      <rPr>
        <b/>
        <sz val="11"/>
        <color theme="1"/>
        <rFont val="Calibri"/>
        <family val="2"/>
        <scheme val="minor"/>
      </rPr>
      <t xml:space="preserve"> EINZELQUOTEN</t>
    </r>
  </si>
  <si>
    <r>
      <t xml:space="preserve">ZULÄSSIGE GESAMTKOSTEN (CHF) </t>
    </r>
    <r>
      <rPr>
        <b/>
        <sz val="11"/>
        <color theme="1"/>
        <rFont val="Calibri"/>
        <family val="2"/>
      </rPr>
      <t>→</t>
    </r>
  </si>
  <si>
    <r>
      <t xml:space="preserve">TIPPFORM (informativ) </t>
    </r>
    <r>
      <rPr>
        <b/>
        <sz val="11"/>
        <color theme="1"/>
        <rFont val="Calibri"/>
        <family val="2"/>
      </rPr>
      <t>→→</t>
    </r>
  </si>
  <si>
    <t>ABSICHERUNG</t>
  </si>
  <si>
    <r>
      <t xml:space="preserve">ZUL. GESAMTKOSTEN / </t>
    </r>
    <r>
      <rPr>
        <b/>
        <sz val="11"/>
        <color rgb="FF7030A0"/>
        <rFont val="Calibri"/>
        <family val="2"/>
        <scheme val="minor"/>
      </rPr>
      <t>KOSTENANTEILE (CHF)</t>
    </r>
  </si>
  <si>
    <r>
      <t>ZUL. GESAMTKOSTEN /</t>
    </r>
    <r>
      <rPr>
        <b/>
        <sz val="11"/>
        <color rgb="FF7030A0"/>
        <rFont val="Calibri"/>
        <family val="2"/>
        <scheme val="minor"/>
      </rPr>
      <t xml:space="preserve"> KOSTENANTEILE (CHF)</t>
    </r>
  </si>
  <si>
    <t>KOSTENANTEILE SPIEL ..* SPIEL ..</t>
  </si>
  <si>
    <t>KOSTENANTEILE BEI MAX. 4 T.</t>
  </si>
  <si>
    <t>KOSTENANTEILE BEI MAX. 3 T.</t>
  </si>
  <si>
    <t>KOSTENANTEILE BEI MAX. 5 T.</t>
  </si>
  <si>
    <t>KOSTENANTEILE BEI MAX. 6 T.</t>
  </si>
  <si>
    <t>GF BIS MAX. 3 T.</t>
  </si>
  <si>
    <t>GF BIS MAX. 6 T.</t>
  </si>
  <si>
    <t>GF BIS MAX. 5 T.</t>
  </si>
  <si>
    <t>GF BIS MAX. 4 T.</t>
  </si>
  <si>
    <r>
      <t>HILFSSCHEMA FÜR EINFACHE DOPPELWETTEWETTE (1).</t>
    </r>
    <r>
      <rPr>
        <b/>
        <sz val="16"/>
        <color rgb="FFFF0000"/>
        <rFont val="Calibri"/>
        <family val="2"/>
        <scheme val="minor"/>
      </rPr>
      <t xml:space="preserve"> </t>
    </r>
  </si>
  <si>
    <t xml:space="preserve">ES KÖNNEN MEHRERE TIPPS GLEICHZEITIG  RICHTIG SEIN. DER GEWOGENE GF ALLER TIPPS SOLL MINDESTENS  0.75 BETRAGEN. </t>
  </si>
  <si>
    <r>
      <t>HILFSSCHEMA FÜR EINFACHE ENTWEDER - ODER - WETTE (1.1).</t>
    </r>
    <r>
      <rPr>
        <b/>
        <sz val="16"/>
        <color rgb="FFFF0000"/>
        <rFont val="Calibri"/>
        <family val="2"/>
        <scheme val="minor"/>
      </rPr>
      <t xml:space="preserve"> </t>
    </r>
  </si>
  <si>
    <t xml:space="preserve">ES KANN NUR EIN TIPP RICHTIG SEIN. DER GEWOGENE GF ALLER TIPPS MUSS &gt; 1.0 SEIN! </t>
  </si>
  <si>
    <t>ES KANN NUR EIN TIPP RICHTIG SEIN. DER GEWOGENE GF ALLER TIPPS MUSS &gt; 1.0 SEIN!</t>
  </si>
  <si>
    <t xml:space="preserve"> ES KANN NUR EIN TIPP RICHTIG SEIN. DER GEWOGENE GF ALLER TIPPS MUSS &gt; 1.0 SEIN!</t>
  </si>
  <si>
    <r>
      <t>HILFSSCHEMA FÜR EINFACHE KOMBIWETTEN (1).</t>
    </r>
    <r>
      <rPr>
        <b/>
        <sz val="16"/>
        <color rgb="FFFF0000"/>
        <rFont val="Calibri"/>
        <family val="2"/>
        <scheme val="minor"/>
      </rPr>
      <t xml:space="preserve"> </t>
    </r>
  </si>
  <si>
    <t>ES MÜSSEN ALLE ABGEGEBENEN TIPPS FÜR DEN GEWINN RICHTIG SEIN!</t>
  </si>
  <si>
    <t xml:space="preserve"> ES MÜSSEN ZWEI DER n - SPIELE  FÜR DEN GEWINN RICHTIG SEIN!</t>
  </si>
  <si>
    <t>HILFSSCHEMA FÜR MEHRFACH - KOMBIWETTEN "MATH. KOMBINATORIK" (2).</t>
  </si>
  <si>
    <r>
      <t xml:space="preserve">KOSTENANTEILE </t>
    </r>
    <r>
      <rPr>
        <b/>
        <sz val="11"/>
        <color theme="1"/>
        <rFont val="Calibri"/>
        <family val="2"/>
      </rPr>
      <t>→</t>
    </r>
  </si>
  <si>
    <r>
      <rPr>
        <b/>
        <sz val="11"/>
        <color rgb="FF7030A0"/>
        <rFont val="Calibri"/>
        <family val="2"/>
        <scheme val="minor"/>
      </rPr>
      <t>ZUL. GESAMTKOSTEN /</t>
    </r>
    <r>
      <rPr>
        <b/>
        <sz val="11"/>
        <color rgb="FFFF0000"/>
        <rFont val="Calibri"/>
        <family val="2"/>
        <scheme val="minor"/>
      </rPr>
      <t xml:space="preserve"> 1)</t>
    </r>
    <r>
      <rPr>
        <b/>
        <sz val="11"/>
        <color theme="1"/>
        <rFont val="Calibri"/>
        <family val="2"/>
        <scheme val="minor"/>
      </rPr>
      <t xml:space="preserve"> TIPP NR.</t>
    </r>
  </si>
  <si>
    <r>
      <t xml:space="preserve">SPEZIFISCHE KOMBI-QUOTE </t>
    </r>
    <r>
      <rPr>
        <b/>
        <sz val="11"/>
        <color theme="1"/>
        <rFont val="Calibri"/>
        <family val="2"/>
      </rPr>
      <t>↓</t>
    </r>
  </si>
  <si>
    <r>
      <t xml:space="preserve">ZULÄSSIGE GESAMTKOSTEN </t>
    </r>
    <r>
      <rPr>
        <b/>
        <sz val="11"/>
        <color theme="1"/>
        <rFont val="Calibri"/>
        <family val="2"/>
      </rPr>
      <t>→</t>
    </r>
  </si>
  <si>
    <r>
      <t>HILFSSCHEMA FÜR ÜBERLAPPUNGSWETTEN.</t>
    </r>
    <r>
      <rPr>
        <b/>
        <sz val="16"/>
        <color rgb="FFFF0000"/>
        <rFont val="Calibri"/>
        <family val="2"/>
        <scheme val="minor"/>
      </rPr>
      <t xml:space="preserve"> </t>
    </r>
  </si>
  <si>
    <r>
      <t xml:space="preserve">ES MUSS MINDESTENS </t>
    </r>
    <r>
      <rPr>
        <b/>
        <u/>
        <sz val="11"/>
        <color rgb="FFFF0000"/>
        <rFont val="Calibri"/>
        <family val="2"/>
        <scheme val="minor"/>
      </rPr>
      <t>EIN</t>
    </r>
    <r>
      <rPr>
        <b/>
        <sz val="11"/>
        <color rgb="FFFF0000"/>
        <rFont val="Calibri"/>
        <family val="2"/>
        <scheme val="minor"/>
      </rPr>
      <t xml:space="preserve"> ABGEGEBENER TIPP  RICHTIG SEIN! DIE HÖHE DES GEWINNS RICHTET SICH NACH DEM GRAD DER ÜBERLAPPUNG.</t>
    </r>
  </si>
  <si>
    <t>⑥ BANDBREITE F - G</t>
  </si>
  <si>
    <t>① BANDBREITE A - G</t>
  </si>
  <si>
    <t>② BANDBREITE B - B</t>
  </si>
  <si>
    <t>③ BANDBREITE C - G</t>
  </si>
  <si>
    <t>④ BANDBREITE D - G</t>
  </si>
  <si>
    <t>⑤ BANDBREITE E - G</t>
  </si>
  <si>
    <t>BEACHTE: STATT EINER SECHSER - KOMBIWETTE (UNTEN) KÖNNEN (NACHEINANDER) AUCH 2 DREIWETTEN ODER 3 ZWEIERWETTEN GETÄTIGT WERDEN.</t>
  </si>
  <si>
    <t xml:space="preserve">DIE ZWEI, BZW. DREI GEWOGENEN GF'S (ZELLE B7) SIND DANACH IN "ENTWEDER - ODER - WETTEN" (1.1) ZU ÜBERTRAGEN. DARAUS WIRD DER </t>
  </si>
  <si>
    <t>GESAMT-GF FÜR DIE 3*ZWEIER - KOMBIWETTE, ODER DIE 2* DREIER - KOMBIWETTE ERMITTELT (DORT: EBENFALLS ZELLE B7)</t>
  </si>
  <si>
    <r>
      <t xml:space="preserve">MULT . GF </t>
    </r>
    <r>
      <rPr>
        <b/>
        <sz val="11"/>
        <color rgb="FFFF0000"/>
        <rFont val="Calibri"/>
        <family val="2"/>
      </rPr>
      <t>↓</t>
    </r>
  </si>
  <si>
    <r>
      <t xml:space="preserve">GEWOGENER GF </t>
    </r>
    <r>
      <rPr>
        <b/>
        <sz val="11"/>
        <color rgb="FFFF0000"/>
        <rFont val="Calibri"/>
        <family val="2"/>
      </rPr>
      <t>↓</t>
    </r>
  </si>
  <si>
    <t>DER GEWOGENE GF LIEGT BEI NUR EINEM TREFFER (KEINE ÜBERLAPPUNG)  BEI EINEM WERT &lt; 1.0!</t>
  </si>
  <si>
    <t>Bspw.: &lt; 0,5 Tore</t>
  </si>
  <si>
    <t>&lt; 1.5 Tore</t>
  </si>
  <si>
    <t>&lt; 2.5 Tore</t>
  </si>
  <si>
    <t>&lt; 3.5 Tore</t>
  </si>
  <si>
    <t>&lt; 4.5 Tore</t>
  </si>
  <si>
    <t>&lt; 5.5 Tore</t>
  </si>
  <si>
    <t>Bsp:. 3 Partien mit je "1-6 Toren" Kombi</t>
  </si>
  <si>
    <t>Bsp.: Eine Partie mit " X oder 2"</t>
  </si>
  <si>
    <t xml:space="preserve">HILFSSCHEMA FÜR MEHRFACH - ENTWEDER - ODER - WETTE (1.2). </t>
  </si>
  <si>
    <t>Bsp.: Auswahl an denkbaren Schlussresultaten, strukturiert</t>
  </si>
  <si>
    <t>FC ST. GALLEN - FC THUN</t>
  </si>
  <si>
    <t>FC SERVETTE - FC ZÜRICH</t>
  </si>
  <si>
    <r>
      <t>HILFSSCHEMA FÜR EINFACHE DOPPELWETTEWETTE MIT ABSICHERUNG (2).</t>
    </r>
    <r>
      <rPr>
        <b/>
        <sz val="16"/>
        <color rgb="FFFF0000"/>
        <rFont val="Calibri"/>
        <family val="2"/>
        <scheme val="minor"/>
      </rPr>
      <t xml:space="preserve"> </t>
    </r>
  </si>
  <si>
    <t>SPIEL 1 * SPIEL 2</t>
  </si>
  <si>
    <t>SPIEL 1 - SPIEL 3</t>
  </si>
  <si>
    <t>SPIEL 1 * SPIEL 4</t>
  </si>
  <si>
    <t>SPIEL 1 * SPIEL 5</t>
  </si>
  <si>
    <t>SPIEL 1 * SPIEL 6</t>
  </si>
  <si>
    <t>SPIEL 2 * SPIEL 3</t>
  </si>
  <si>
    <t>SPIEL 2 * SPIEL 4</t>
  </si>
  <si>
    <t>SPIEL 2 * SPIEL 5</t>
  </si>
  <si>
    <t>SPIEL 2 * SPIEL 6</t>
  </si>
  <si>
    <t>SPIEL 3 * SPIEL 4</t>
  </si>
  <si>
    <t>SPIEL 3 * SPIEL 5</t>
  </si>
  <si>
    <t>SPIEL 3 * SPIEL 6</t>
  </si>
  <si>
    <t>SPIEL 4 * SPIEL 5</t>
  </si>
  <si>
    <t>SPIEL 4 * SPIEL 6</t>
  </si>
  <si>
    <t>SPIEL 5 * SPIEL 6</t>
  </si>
  <si>
    <r>
      <t xml:space="preserve">ZULÄSSIGE GESAMTKOSTEN (CHF) </t>
    </r>
    <r>
      <rPr>
        <b/>
        <sz val="11"/>
        <color rgb="FF7030A0"/>
        <rFont val="Calibri"/>
        <family val="2"/>
      </rPr>
      <t>→</t>
    </r>
  </si>
  <si>
    <t>GEWOGENER GF</t>
  </si>
  <si>
    <t>Bsp:  3 Partien mit je "4 - 5 Toren"</t>
  </si>
  <si>
    <t>bspw: Tipp "&lt; 3.5 T."; Quote ↓</t>
  </si>
  <si>
    <t>bspw: Tipp "1-6 T."; Quote ↓</t>
  </si>
  <si>
    <t>bspw: Tipp "X2"; Quote ↓</t>
  </si>
  <si>
    <t>bspw: Tipp "1"; Quote ↓</t>
  </si>
  <si>
    <t>bspw: Tipp "&gt; 1.5 T"; Quote ↓</t>
  </si>
  <si>
    <t>FC BASEL - FC LUZERN</t>
  </si>
  <si>
    <t>3A</t>
  </si>
  <si>
    <t>3B</t>
  </si>
  <si>
    <t>ENTWEDER - ODER - QUOTEN ZU SPIEL 3</t>
  </si>
  <si>
    <t>SPIEL 1A * SPIEL 2A * SPIEL 3A</t>
  </si>
  <si>
    <t>SPIEL 1A * SPIEL 2A * SPIEL 3B</t>
  </si>
  <si>
    <t>SPIEL 1A * SPIEL 2B * SPIEL 3A</t>
  </si>
  <si>
    <t>SPIEL 1A * SPIEL 2B * SPIEL 3B</t>
  </si>
  <si>
    <t>SPIEL 1B * SPIEL 2A * SPIEL 3A</t>
  </si>
  <si>
    <t>SPIEL 1B * SPIEL 2A * SPIEL 3B</t>
  </si>
  <si>
    <t>SPIEL 1B * SPIEL 2B * SPIEL 3A</t>
  </si>
  <si>
    <t>SPIEL 1B * SPIEL 2B * SPIEL 3B</t>
  </si>
  <si>
    <t>bspw: Tipp "4-5 T."; Quote ↓</t>
  </si>
  <si>
    <t>Hilfswerte zum  (Nener)</t>
  </si>
  <si>
    <t>Hilfswert Nenner</t>
  </si>
  <si>
    <t>SPIEL A1 * SPIEL B1 * SPIEL C1</t>
  </si>
  <si>
    <t>SPIEL A1 * SPIEL B2 * SPIEL C1</t>
  </si>
  <si>
    <t>SPIEL A1 * SPIEL B3 * SPIEL C1</t>
  </si>
  <si>
    <t>SPIEL A1 * SPIEL B4 * SPIEL C1</t>
  </si>
  <si>
    <t>SPIEL A2 * SPIEL B1 * SPIEL C1</t>
  </si>
  <si>
    <t>SPIEL A2 * SPIEL B2 * SPIEL C1</t>
  </si>
  <si>
    <t>SPIEL A2 * SPIEL B3 * SPIEL C1</t>
  </si>
  <si>
    <t>SPIEL A2 * SPIEL B4 * SPIEL C1</t>
  </si>
  <si>
    <t>SPIEL A3 * SPIEL B1 * SPIEL C1</t>
  </si>
  <si>
    <t>SPIEL A3 * SPIEL B2 * SPIEL C1</t>
  </si>
  <si>
    <t>SPIEL A3 * SPIEL B3 * SPIEL C1</t>
  </si>
  <si>
    <t>SPIEL A3 * SPIEL B4 * SPIEL C1</t>
  </si>
  <si>
    <t>SPIEL A4 * SPIEL B2 * SPIEL C1</t>
  </si>
  <si>
    <t>SPIEL A4 * SPIEL B3 * SPIEL C1</t>
  </si>
  <si>
    <t>SPIEL A4 * SPIEL B4 * SPIEL C1</t>
  </si>
  <si>
    <t>SPIEL A1 * SPIEL B1 * SPIEL C2</t>
  </si>
  <si>
    <t>SPIEL A1 * SPIEL B2 * SPIEL C2</t>
  </si>
  <si>
    <t>SPIEL A1 * SPIEL B3 * SPIEL C2</t>
  </si>
  <si>
    <t>SPIEL A1 * SPIEL B4 * SPIEL C2</t>
  </si>
  <si>
    <t>SPIEL A2 * SPIEL B1 * SPIEL C2</t>
  </si>
  <si>
    <t>SPIEL A2 * SPIEL B2 * SPIEL C2</t>
  </si>
  <si>
    <t>SPIEL A2 * SPIEL B3 * SPIEL C2</t>
  </si>
  <si>
    <t>SPIEL A2 * SPIEL B4 * SPIEL C2</t>
  </si>
  <si>
    <t>SPIEL A3 * SPIEL B1 * SPIEL C2</t>
  </si>
  <si>
    <t>SPIEL A3 * SPIEL B2 * SPIEL C2</t>
  </si>
  <si>
    <t>SPIEL A3 * SPIEL B3 * SPIEL C2</t>
  </si>
  <si>
    <t>SPIEL A3 * SPIEL B4 * SPIEL C2</t>
  </si>
  <si>
    <t>SPIEL A4 * SPIEL B2 * SPIEL C2</t>
  </si>
  <si>
    <t>SPIEL A4 * SPIEL B3 * SPIEL C2</t>
  </si>
  <si>
    <t>SPIEL A4 * SPIEL B4 * SPIEL C2</t>
  </si>
  <si>
    <t>SPIEL A1 * SPIEL B1 * SPIEL C3</t>
  </si>
  <si>
    <t>SPIEL A1 * SPIEL B2 * SPIEL C3</t>
  </si>
  <si>
    <t>SPIEL A1 * SPIEL B3 * SPIEL C3</t>
  </si>
  <si>
    <t>SPIEL A1 * SPIEL B4 * SPIEL C3</t>
  </si>
  <si>
    <t>SPIEL A2 * SPIEL B1 * SPIEL C3</t>
  </si>
  <si>
    <t>SPIEL A2 * SPIEL B2 * SPIEL C3</t>
  </si>
  <si>
    <t>SPIEL A2 * SPIEL B3 * SPIEL C3</t>
  </si>
  <si>
    <t>SPIEL A2 * SPIEL B4 * SPIEL C3</t>
  </si>
  <si>
    <t>SPIEL A3 * SPIEL B1 * SPIEL C3</t>
  </si>
  <si>
    <t>SPIEL A3 * SPIEL B2 * SPIEL C3</t>
  </si>
  <si>
    <t>SPIEL A3 * SPIEL B3 * SPIEL C3</t>
  </si>
  <si>
    <t>SPIEL A3 * SPIEL B4 * SPIEL C3</t>
  </si>
  <si>
    <t>SPIEL A4 * SPIEL B1 * SPIEL C3</t>
  </si>
  <si>
    <t>SPIEL A4 * SPIEL B2 * SPIEL C3</t>
  </si>
  <si>
    <t>SPIEL A4 * SPIEL B3 * SPIEL C3</t>
  </si>
  <si>
    <t>SPIEL A4 * SPIEL B4 * SPIEL C3</t>
  </si>
  <si>
    <t>SPIEL A1 * SPIEL B1 * SPIEL C4</t>
  </si>
  <si>
    <t>SPIEL A1 * SPIEL B2 * SPIEL C4</t>
  </si>
  <si>
    <t>SPIEL A1 * SPIEL B3 * SPIEL C4</t>
  </si>
  <si>
    <t>SPIEL A1 * SPIEL B4 * SPIEL C4</t>
  </si>
  <si>
    <t>SPIEL A2 * SPIEL B1 * SPIEL C4</t>
  </si>
  <si>
    <t>SPIEL A2 * SPIEL B2 * SPIEL C4</t>
  </si>
  <si>
    <t>SPIEL A2 * SPIEL B3 * SPIEL C4</t>
  </si>
  <si>
    <t>SPIEL A2 * SPIEL B4 * SPIEL C4</t>
  </si>
  <si>
    <t>SPIEL A3 * SPIEL B1 * SPIEL C4</t>
  </si>
  <si>
    <t>SPIEL A3 * SPIEL B2 * SPIEL C4</t>
  </si>
  <si>
    <t>SPIEL A3 * SPIEL B3 * SPIEL C4</t>
  </si>
  <si>
    <t>SPIEL A3 * SPIEL B4 * SPIEL C4</t>
  </si>
  <si>
    <t>SPIEL A4 * SPIEL B1 * SPIEL C4</t>
  </si>
  <si>
    <t>SPIEL A4 * SPIEL B2 * SPIEL C4</t>
  </si>
  <si>
    <t>SPIEL A4 * SPIEL B3 * SPIEL C4</t>
  </si>
  <si>
    <t>SPIEL A4 * SPIEL B4 * SPIEL C4</t>
  </si>
  <si>
    <t>SPIEL A4 * SPIEL B1 * SPIEL C1</t>
  </si>
  <si>
    <r>
      <t xml:space="preserve">SPIEL A / SPIEL B / SPIEL C </t>
    </r>
    <r>
      <rPr>
        <b/>
        <sz val="11"/>
        <color theme="1"/>
        <rFont val="Calibri"/>
        <family val="2"/>
      </rPr>
      <t>→</t>
    </r>
  </si>
  <si>
    <t>SPIEL A4 * SPIEL B1 * SPIEL C2</t>
  </si>
  <si>
    <t>SPIEL A - TIPP 1</t>
  </si>
  <si>
    <t>SPIEL A - TIPP 2</t>
  </si>
  <si>
    <t>SPIEL A - TIPP 3</t>
  </si>
  <si>
    <t>SPIEL A - TIPP 4</t>
  </si>
  <si>
    <t>SPIEL B - TIPP 1</t>
  </si>
  <si>
    <t>SPIEL B - TIPP 2</t>
  </si>
  <si>
    <t>SPIEL B - TIPP 3</t>
  </si>
  <si>
    <t>SPIEL B - TIPP 4</t>
  </si>
  <si>
    <t>SPIEL C - TIPP 1</t>
  </si>
  <si>
    <t>SPIEL C - TIPP 2</t>
  </si>
  <si>
    <t>SPIEL C - TIPP 3</t>
  </si>
  <si>
    <t>SPIEL C - TIPP 4</t>
  </si>
  <si>
    <t xml:space="preserve">HILFSSCHEMA FÜR KOMBI - WETTEN "ÜBERS KREUZ" </t>
  </si>
  <si>
    <t xml:space="preserve">ES SIND FOLGENDE TABELLEN AUFGEFÜHRT: </t>
  </si>
  <si>
    <t>TABELLE 1: 3 SPIELE * 4 TIPPS PRO SPIEL</t>
  </si>
  <si>
    <t>TABELLE 2: 2 SPIELE * 4 TIPPS PRO SPIEL (4HOCH2 = 16 KOMBITIPPS)</t>
  </si>
  <si>
    <t>TABELLE 1: 3 SPIELE * 4 TIPPS PRO SPIEL (4HOCH3 = 64 KOMBITIPPS)</t>
  </si>
  <si>
    <t>TABELLE 3: 3 SPIELE * 3 TIPPS PRO SPIEL (3HOCH3 = 27 KOMBITIPPS)</t>
  </si>
  <si>
    <t>TABELLE 4: 2 SPIELE * 3 TIPPS PRO SPIEL (3HOCH2 = 9 KOMBITIPPS)</t>
  </si>
  <si>
    <t>TABELLE 5: 3 SPIELE * 2 TIPPS PRO SPIEL (2HOCH3 = 8 KOMBITIPPS)</t>
  </si>
  <si>
    <t>TABELLE 6: 2 SPIELE * 2 TIPPS PRO SPIEL (2HOCH2 = 4 KOMBITIPPS)</t>
  </si>
  <si>
    <t>JEDE DER IM EINZELFALL AUSGEWÄHLTEN TABELLEN MUSS ENTSPRECHEND DER ANZAHL</t>
  </si>
  <si>
    <t>SPIELE UND TIPPS VOLLSTÄNDIG AUSGEFÜLLT SEIN: ALLE QUOTENFELDER MIT WERTANGABE!</t>
  </si>
  <si>
    <r>
      <t xml:space="preserve">KOMBINATIONEN VON 3 SPIELEN MIT JE 4 TIPPVARIANTEN </t>
    </r>
    <r>
      <rPr>
        <b/>
        <sz val="11"/>
        <color theme="1"/>
        <rFont val="Calibri"/>
        <family val="2"/>
      </rPr>
      <t>↓</t>
    </r>
  </si>
  <si>
    <r>
      <t xml:space="preserve">SPEZIFISCHE KOMBI-QUOTEN </t>
    </r>
    <r>
      <rPr>
        <b/>
        <sz val="11"/>
        <rFont val="Calibri"/>
        <family val="2"/>
      </rPr>
      <t>↓</t>
    </r>
  </si>
  <si>
    <t>KOSTENANTEILE SPIEL A* SPIEL B*SPIEL C</t>
  </si>
  <si>
    <t>ENTWEDER - ODER - QUOTEN ZU SPIEL 1 (TIPP A BIS TIPP D)</t>
  </si>
  <si>
    <t>ENTWEDER - ODER - QUOTEN ZU SPIEL 2 (TIPP A BIS TIPP D)</t>
  </si>
  <si>
    <t>ENTWEDER - ODER - QUOTEN ZU SPIEL 3 (TIPP A BIS TIPP D)</t>
  </si>
  <si>
    <t xml:space="preserve">GEWOGENER GF AUS 64 KOMBITIPPS  </t>
  </si>
  <si>
    <t>TABELLE 2:  2 SPIELE * 4 TIPPS PRO SPIEL</t>
  </si>
  <si>
    <r>
      <t xml:space="preserve">SPIEL A / SPIEL B  </t>
    </r>
    <r>
      <rPr>
        <b/>
        <sz val="11"/>
        <color theme="1"/>
        <rFont val="Calibri"/>
        <family val="2"/>
      </rPr>
      <t>→</t>
    </r>
  </si>
  <si>
    <t xml:space="preserve">SPIEL A1 * SPIEL B1 </t>
  </si>
  <si>
    <t xml:space="preserve">SPIEL A1 * SPIEL B2 </t>
  </si>
  <si>
    <t xml:space="preserve">SPIEL A1 * SPIEL B3 </t>
  </si>
  <si>
    <t xml:space="preserve">SPIEL A1 * SPIEL B4 </t>
  </si>
  <si>
    <t xml:space="preserve">SPIEL A2 * SPIEL B1 </t>
  </si>
  <si>
    <t xml:space="preserve">SPIEL A2 * SPIEL B2 </t>
  </si>
  <si>
    <t xml:space="preserve">SPIEL A2 * SPIEL B3 </t>
  </si>
  <si>
    <t>SPIEL A2 * SPIEL B4</t>
  </si>
  <si>
    <t xml:space="preserve">SPIEL A3 * SPIEL B1 </t>
  </si>
  <si>
    <t xml:space="preserve">SPIEL A3 * SPIEL B2 </t>
  </si>
  <si>
    <t xml:space="preserve">SPIEL A3 * SPIEL B3 </t>
  </si>
  <si>
    <t xml:space="preserve">SPIEL A3 * SPIEL B4 </t>
  </si>
  <si>
    <t xml:space="preserve">SPIEL A4 * SPIEL B1 </t>
  </si>
  <si>
    <t xml:space="preserve">SPIEL A4 * SPIEL B2 </t>
  </si>
  <si>
    <t xml:space="preserve">SPIEL A4 * SPIEL B3 </t>
  </si>
  <si>
    <t xml:space="preserve">SPIEL A4 * SPIEL B4 </t>
  </si>
  <si>
    <t>TABELLE 3: 3 SPIELE * 3 TIPPS PRO SPIEL</t>
  </si>
  <si>
    <t>ENTWEDER - ODER - QUOTEN ZU SPIEL 1 (TIPP A BIS TIPP C)</t>
  </si>
  <si>
    <t>ENTWEDER - ODER - QUOTEN ZU SPIEL 2 (TIPP A BIS TIPP C)</t>
  </si>
  <si>
    <t>ENTWEDER - ODER - QUOTEN ZU SPIEL 3 (TIPP A BIS TIPP C)</t>
  </si>
  <si>
    <t>KOSTENANTEILE SPIEL A* SPIEL B</t>
  </si>
  <si>
    <t>TABELLE 4: 2 SPIELE * 3 TIPPS PRO SPIEL</t>
  </si>
  <si>
    <r>
      <t xml:space="preserve">KOMBINATIONEN VON 2 SPIELEN MIT JE 3 TIPPVARIANTEN </t>
    </r>
    <r>
      <rPr>
        <b/>
        <sz val="11"/>
        <color theme="1"/>
        <rFont val="Calibri"/>
        <family val="2"/>
      </rPr>
      <t>↓</t>
    </r>
  </si>
  <si>
    <r>
      <t xml:space="preserve">KOMBINATIONEN VON 2 SPIELEN MIT JE 4 TIPPVARIANTEN </t>
    </r>
    <r>
      <rPr>
        <b/>
        <sz val="11"/>
        <color theme="1"/>
        <rFont val="Calibri"/>
        <family val="2"/>
      </rPr>
      <t>↓</t>
    </r>
  </si>
  <si>
    <r>
      <t xml:space="preserve">KOMBINATIONEN VON 3 SPIELEN MIT JE  3 TIPPVARIANTEN </t>
    </r>
    <r>
      <rPr>
        <b/>
        <sz val="11"/>
        <color theme="1"/>
        <rFont val="Calibri"/>
        <family val="2"/>
      </rPr>
      <t>↓</t>
    </r>
  </si>
  <si>
    <t>TABELLE 5: 3 SPIELE * 2 TIPPS PRO SPIEL</t>
  </si>
  <si>
    <r>
      <t xml:space="preserve">KOMBINATIONEN VON 3 SPIELEN MIT JE  2 TIPPVARIANTEN </t>
    </r>
    <r>
      <rPr>
        <b/>
        <sz val="11"/>
        <color theme="1"/>
        <rFont val="Calibri"/>
        <family val="2"/>
      </rPr>
      <t>↓</t>
    </r>
  </si>
  <si>
    <t>ENTWEDER - ODER - QUOTEN ZU SPIEL 1 (TIPP A BIS TIPP B)</t>
  </si>
  <si>
    <t>ENTWEDER - ODER - QUOTEN ZU SPIEL 2 (TIPP A BIS TIPP B)</t>
  </si>
  <si>
    <t>ENTWEDER - ODER - QUOTEN ZU SPIEL 3 (TIPP A BIS TIPP B)</t>
  </si>
  <si>
    <t xml:space="preserve">GEWOGENER GF AUS 16 KOMBITIPPS  </t>
  </si>
  <si>
    <t xml:space="preserve">GEWOGENER GF AUS 27 KOMBITIPPS  </t>
  </si>
  <si>
    <t xml:space="preserve">GEWOGENER GF AUS 9 KOMBITIPPS  </t>
  </si>
  <si>
    <t xml:space="preserve">GEWOGENER GF AUS 8 KOMBITIPPS  </t>
  </si>
  <si>
    <t>TABELLE 6: 2 SPIELE * 2 TIPPS PRO SPIEL</t>
  </si>
  <si>
    <r>
      <t xml:space="preserve">KOMBINATIONEN VON  SPIELEN MIT JE  2 TIPPVARIANTEN </t>
    </r>
    <r>
      <rPr>
        <b/>
        <sz val="11"/>
        <color theme="1"/>
        <rFont val="Calibri"/>
        <family val="2"/>
      </rPr>
      <t>↓</t>
    </r>
  </si>
  <si>
    <r>
      <t xml:space="preserve">bspw: Tipp "X"; Quote </t>
    </r>
    <r>
      <rPr>
        <sz val="11"/>
        <color theme="0"/>
        <rFont val="Calibri"/>
        <family val="2"/>
      </rPr>
      <t>↓</t>
    </r>
  </si>
  <si>
    <t>HILFSSCHEMA FÜR KOMBINIERTE ENTWEDER - ODER - WETTE "ÜBERS KREUZ" (2). FALL A: ZWEI SPIELE MIT JE BIS 3 TIPPVARIANTEN KOMBINIERT</t>
  </si>
  <si>
    <r>
      <t xml:space="preserve">SPIEL 1 / SPIEL 2 </t>
    </r>
    <r>
      <rPr>
        <b/>
        <sz val="11"/>
        <color theme="0"/>
        <rFont val="Calibri"/>
        <family val="2"/>
      </rPr>
      <t>→</t>
    </r>
  </si>
  <si>
    <r>
      <t xml:space="preserve">ZULÄSSIGE GESAMTKOSTEN </t>
    </r>
    <r>
      <rPr>
        <b/>
        <sz val="11"/>
        <color theme="0"/>
        <rFont val="Calibri"/>
        <family val="2"/>
      </rPr>
      <t>→</t>
    </r>
  </si>
  <si>
    <r>
      <t xml:space="preserve">KOMBINATION ZWEIER SPIELE </t>
    </r>
    <r>
      <rPr>
        <b/>
        <sz val="11"/>
        <color theme="0"/>
        <rFont val="Calibri"/>
        <family val="2"/>
      </rPr>
      <t>↓</t>
    </r>
  </si>
  <si>
    <r>
      <t xml:space="preserve">SPEZIFISCHE KOMBI-QUOTEN </t>
    </r>
    <r>
      <rPr>
        <b/>
        <sz val="11"/>
        <color theme="0"/>
        <rFont val="Calibri"/>
        <family val="2"/>
      </rPr>
      <t>↓</t>
    </r>
  </si>
  <si>
    <t>HILFSSCHEMA FÜR KOMBINIERTE ENTWEDER - ODER - WETTE "ÜBERS KREUZ" (2). FALL B: DREI SPIELE MIT JE BIS 2 TIPPVARIANTEN KOMBINIERT</t>
  </si>
  <si>
    <r>
      <t xml:space="preserve">SPIEL 1 / SPIEL 2 / SPIEL 3 </t>
    </r>
    <r>
      <rPr>
        <b/>
        <sz val="11"/>
        <color theme="0"/>
        <rFont val="Calibri"/>
        <family val="2"/>
      </rPr>
      <t>→</t>
    </r>
  </si>
  <si>
    <t>Verdeckt!</t>
  </si>
  <si>
    <t>NORWICH - WATFORD</t>
  </si>
  <si>
    <t>NEWCASTLE - BORNEMOUTH</t>
  </si>
  <si>
    <t>&lt; 5.5 T.</t>
  </si>
  <si>
    <t>1 - 5 T.</t>
  </si>
  <si>
    <t xml:space="preserve">SPIEL A2 * SPIEL B2 * SPIEL C1 </t>
  </si>
  <si>
    <t>SOUTHAMPTON - EVERTON</t>
  </si>
  <si>
    <t>&lt; 5.5 TORE</t>
  </si>
  <si>
    <t>1 - 5 TORE</t>
  </si>
  <si>
    <t xml:space="preserve">NEWCASTLE - BORNEMOUTH </t>
  </si>
  <si>
    <t xml:space="preserve">IN DIESEM BEISPIEL SIND SPIELE UND TIPPS VERTAUSCHT (SPIEL = TIPP; TIPP = SPIEL) </t>
  </si>
  <si>
    <t>LIVERPOOL - MAN - C</t>
  </si>
  <si>
    <t>(ES KÖNNEN HIER  AUCH 4 SPIELE MIT JE 2 TIPPS BERECHNET WERDEN; SIEHE EINGETRAGENES BEISPIEL</t>
  </si>
  <si>
    <t>SOUSHAMPTON - EVERTON</t>
  </si>
  <si>
    <t>3 - 6 T.</t>
  </si>
  <si>
    <t>1.D. =1; 2. D.= 1 3.D = 1; 60'=  X2</t>
  </si>
  <si>
    <t>Bsp.: Eishockey "1. Drittel 1; 2. Drittel 1; 3. Drittel 1"</t>
  </si>
  <si>
    <t>JAROSLAVL - NOVOSIBIRSK</t>
  </si>
  <si>
    <t>GERADE</t>
  </si>
  <si>
    <t>&lt;5.5 TORE</t>
  </si>
  <si>
    <t>3-6 TORE</t>
  </si>
  <si>
    <t>3 - 6 TORE</t>
  </si>
  <si>
    <t xml:space="preserve">GEWOGENER GF AUS 4 KOMBITIPPS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</si>
</sst>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theme="8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sz val="11"/>
      <color rgb="FF7030A0"/>
      <name val="Calibri"/>
      <family val="2"/>
    </font>
    <font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rgb="FFFF0000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264">
    <xf numFmtId="0" fontId="0" fillId="0" borderId="0" xfId="0"/>
    <xf numFmtId="0" fontId="1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2" fillId="0" borderId="1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7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/>
    <xf numFmtId="0" fontId="2" fillId="0" borderId="1" xfId="0" applyFont="1" applyBorder="1" applyProtection="1"/>
    <xf numFmtId="0" fontId="5" fillId="0" borderId="1" xfId="0" applyFont="1" applyBorder="1" applyProtection="1"/>
    <xf numFmtId="0" fontId="0" fillId="0" borderId="1" xfId="0" applyFont="1" applyBorder="1" applyProtection="1"/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horizontal="center"/>
    </xf>
    <xf numFmtId="0" fontId="0" fillId="4" borderId="0" xfId="0" applyFill="1" applyProtection="1"/>
    <xf numFmtId="0" fontId="1" fillId="0" borderId="1" xfId="0" applyFont="1" applyBorder="1" applyAlignment="1" applyProtection="1">
      <alignment horizontal="center"/>
    </xf>
    <xf numFmtId="0" fontId="7" fillId="3" borderId="1" xfId="0" applyFont="1" applyFill="1" applyBorder="1" applyProtection="1"/>
    <xf numFmtId="0" fontId="1" fillId="0" borderId="1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0" fillId="0" borderId="1" xfId="0" applyFill="1" applyBorder="1" applyProtection="1"/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8" borderId="6" xfId="0" applyFont="1" applyFill="1" applyBorder="1" applyAlignment="1" applyProtection="1">
      <alignment horizontal="center"/>
    </xf>
    <xf numFmtId="0" fontId="7" fillId="8" borderId="6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Fill="1" applyProtection="1"/>
    <xf numFmtId="0" fontId="6" fillId="5" borderId="1" xfId="0" applyFont="1" applyFill="1" applyBorder="1" applyAlignment="1" applyProtection="1">
      <alignment horizontal="center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5" fillId="0" borderId="0" xfId="0" applyFont="1" applyFill="1" applyProtection="1"/>
    <xf numFmtId="0" fontId="6" fillId="0" borderId="1" xfId="0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1" xfId="0" applyFont="1" applyFill="1" applyBorder="1" applyProtection="1"/>
    <xf numFmtId="0" fontId="5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8" fillId="0" borderId="1" xfId="0" applyFont="1" applyFill="1" applyBorder="1" applyProtection="1"/>
    <xf numFmtId="0" fontId="0" fillId="0" borderId="0" xfId="0" applyFill="1" applyAlignment="1" applyProtection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1" xfId="0" applyFont="1" applyFill="1" applyBorder="1"/>
    <xf numFmtId="0" fontId="18" fillId="0" borderId="1" xfId="0" applyFont="1" applyBorder="1" applyAlignment="1" applyProtection="1">
      <alignment horizontal="center"/>
    </xf>
    <xf numFmtId="0" fontId="18" fillId="0" borderId="0" xfId="0" applyFont="1" applyProtection="1"/>
    <xf numFmtId="0" fontId="19" fillId="0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</xf>
    <xf numFmtId="0" fontId="6" fillId="9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Border="1" applyProtection="1"/>
    <xf numFmtId="0" fontId="0" fillId="0" borderId="10" xfId="0" applyBorder="1" applyProtection="1"/>
    <xf numFmtId="0" fontId="7" fillId="3" borderId="5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1" fillId="3" borderId="1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12" fillId="0" borderId="1" xfId="0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Protection="1"/>
    <xf numFmtId="0" fontId="24" fillId="0" borderId="5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25" fillId="0" borderId="9" xfId="0" applyFont="1" applyFill="1" applyBorder="1" applyAlignment="1" applyProtection="1"/>
    <xf numFmtId="0" fontId="25" fillId="0" borderId="0" xfId="0" applyFont="1" applyFill="1" applyBorder="1" applyAlignment="1" applyProtection="1"/>
    <xf numFmtId="0" fontId="24" fillId="0" borderId="1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/>
    </xf>
    <xf numFmtId="0" fontId="28" fillId="0" borderId="1" xfId="0" applyFont="1" applyBorder="1" applyProtection="1"/>
    <xf numFmtId="0" fontId="5" fillId="8" borderId="0" xfId="0" applyFont="1" applyFill="1" applyProtection="1"/>
    <xf numFmtId="0" fontId="5" fillId="8" borderId="1" xfId="0" applyFont="1" applyFill="1" applyBorder="1" applyProtection="1"/>
    <xf numFmtId="0" fontId="5" fillId="8" borderId="0" xfId="0" applyFont="1" applyFill="1" applyBorder="1" applyProtection="1"/>
    <xf numFmtId="0" fontId="7" fillId="0" borderId="4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2" fillId="12" borderId="1" xfId="0" applyFont="1" applyFill="1" applyBorder="1" applyAlignment="1" applyProtection="1">
      <alignment horizontal="center"/>
    </xf>
    <xf numFmtId="0" fontId="7" fillId="12" borderId="4" xfId="0" applyFont="1" applyFill="1" applyBorder="1" applyAlignment="1" applyProtection="1">
      <alignment horizontal="center"/>
    </xf>
    <xf numFmtId="0" fontId="27" fillId="0" borderId="0" xfId="0" applyFont="1" applyFill="1" applyAlignment="1" applyProtection="1">
      <alignment horizontal="center"/>
    </xf>
    <xf numFmtId="0" fontId="27" fillId="0" borderId="0" xfId="0" applyFont="1" applyFill="1" applyProtection="1"/>
    <xf numFmtId="0" fontId="27" fillId="0" borderId="1" xfId="0" applyFont="1" applyFill="1" applyBorder="1" applyProtection="1"/>
    <xf numFmtId="0" fontId="29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6" fillId="0" borderId="1" xfId="0" applyFont="1" applyFill="1" applyBorder="1" applyAlignment="1" applyProtection="1">
      <alignment horizontal="left"/>
    </xf>
    <xf numFmtId="0" fontId="26" fillId="0" borderId="1" xfId="0" applyNumberFormat="1" applyFont="1" applyFill="1" applyBorder="1" applyAlignment="1" applyProtection="1">
      <alignment horizontal="center"/>
    </xf>
    <xf numFmtId="0" fontId="31" fillId="0" borderId="1" xfId="0" applyFont="1" applyFill="1" applyBorder="1" applyProtection="1"/>
    <xf numFmtId="0" fontId="26" fillId="0" borderId="0" xfId="0" applyFont="1" applyFill="1" applyProtection="1"/>
    <xf numFmtId="0" fontId="26" fillId="0" borderId="1" xfId="0" applyFont="1" applyFill="1" applyBorder="1" applyAlignment="1" applyProtection="1"/>
    <xf numFmtId="0" fontId="18" fillId="0" borderId="0" xfId="0" applyFont="1" applyFill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</xf>
    <xf numFmtId="0" fontId="27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</xf>
    <xf numFmtId="0" fontId="27" fillId="0" borderId="4" xfId="0" applyFont="1" applyFill="1" applyBorder="1" applyAlignment="1" applyProtection="1">
      <alignment horizontal="center"/>
    </xf>
    <xf numFmtId="0" fontId="26" fillId="0" borderId="3" xfId="0" applyFont="1" applyFill="1" applyBorder="1" applyAlignment="1" applyProtection="1">
      <alignment horizontal="center"/>
    </xf>
    <xf numFmtId="0" fontId="26" fillId="0" borderId="4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2" fillId="9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horizontal="center"/>
    </xf>
    <xf numFmtId="0" fontId="33" fillId="4" borderId="10" xfId="0" applyFont="1" applyFill="1" applyBorder="1" applyAlignment="1" applyProtection="1"/>
    <xf numFmtId="0" fontId="5" fillId="2" borderId="2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0" fillId="0" borderId="4" xfId="0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26" fillId="0" borderId="3" xfId="0" applyFont="1" applyFill="1" applyBorder="1" applyAlignment="1" applyProtection="1"/>
    <xf numFmtId="0" fontId="27" fillId="0" borderId="4" xfId="0" applyFont="1" applyFill="1" applyBorder="1" applyAlignment="1" applyProtection="1"/>
    <xf numFmtId="0" fontId="27" fillId="0" borderId="2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/>
    </xf>
    <xf numFmtId="0" fontId="27" fillId="0" borderId="1" xfId="0" applyFont="1" applyFill="1" applyBorder="1" applyAlignment="1" applyProtection="1"/>
    <xf numFmtId="0" fontId="27" fillId="0" borderId="1" xfId="0" applyFont="1" applyFill="1" applyBorder="1" applyAlignment="1" applyProtection="1">
      <alignment horizont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8" borderId="0" xfId="0" applyFill="1" applyProtection="1"/>
    <xf numFmtId="0" fontId="0" fillId="0" borderId="0" xfId="1" applyNumberFormat="1" applyFont="1" applyProtection="1"/>
    <xf numFmtId="0" fontId="18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8" borderId="0" xfId="0" applyFont="1" applyFill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10" borderId="2" xfId="0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center"/>
    </xf>
    <xf numFmtId="0" fontId="24" fillId="0" borderId="8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24" fillId="0" borderId="2" xfId="0" applyNumberFormat="1" applyFont="1" applyBorder="1" applyAlignment="1" applyProtection="1">
      <alignment horizontal="center"/>
    </xf>
    <xf numFmtId="0" fontId="24" fillId="0" borderId="0" xfId="0" applyFont="1" applyProtection="1"/>
    <xf numFmtId="0" fontId="24" fillId="0" borderId="0" xfId="0" applyFont="1" applyAlignment="1" applyProtection="1">
      <alignment horizontal="center"/>
    </xf>
    <xf numFmtId="0" fontId="1" fillId="11" borderId="4" xfId="0" applyFont="1" applyFill="1" applyBorder="1" applyAlignment="1" applyProtection="1">
      <alignment horizontal="center"/>
    </xf>
    <xf numFmtId="0" fontId="12" fillId="11" borderId="1" xfId="0" applyFont="1" applyFill="1" applyBorder="1" applyAlignment="1" applyProtection="1">
      <alignment horizontal="center"/>
    </xf>
    <xf numFmtId="0" fontId="7" fillId="11" borderId="4" xfId="0" applyFont="1" applyFill="1" applyBorder="1" applyAlignment="1" applyProtection="1">
      <alignment horizontal="center"/>
    </xf>
    <xf numFmtId="0" fontId="1" fillId="12" borderId="4" xfId="0" applyFont="1" applyFill="1" applyBorder="1" applyAlignment="1" applyProtection="1">
      <alignment horizontal="center"/>
    </xf>
    <xf numFmtId="0" fontId="12" fillId="12" borderId="1" xfId="0" applyNumberFormat="1" applyFont="1" applyFill="1" applyBorder="1" applyAlignment="1" applyProtection="1">
      <alignment horizontal="center"/>
    </xf>
    <xf numFmtId="0" fontId="12" fillId="13" borderId="3" xfId="0" applyFont="1" applyFill="1" applyBorder="1" applyAlignment="1" applyProtection="1">
      <alignment horizontal="center"/>
    </xf>
    <xf numFmtId="0" fontId="12" fillId="13" borderId="1" xfId="0" applyFont="1" applyFill="1" applyBorder="1" applyAlignment="1" applyProtection="1">
      <alignment horizontal="center"/>
    </xf>
    <xf numFmtId="0" fontId="7" fillId="13" borderId="1" xfId="0" applyFont="1" applyFill="1" applyBorder="1" applyAlignment="1" applyProtection="1">
      <alignment horizontal="center"/>
    </xf>
    <xf numFmtId="0" fontId="12" fillId="13" borderId="0" xfId="0" applyFont="1" applyFill="1" applyAlignment="1" applyProtection="1">
      <alignment horizontal="center"/>
    </xf>
    <xf numFmtId="0" fontId="12" fillId="13" borderId="4" xfId="0" applyFont="1" applyFill="1" applyBorder="1" applyAlignment="1" applyProtection="1">
      <alignment horizontal="center"/>
    </xf>
    <xf numFmtId="0" fontId="14" fillId="0" borderId="1" xfId="0" applyFont="1" applyBorder="1" applyProtection="1"/>
    <xf numFmtId="0" fontId="0" fillId="0" borderId="4" xfId="0" applyBorder="1" applyProtection="1"/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2" fillId="4" borderId="0" xfId="0" applyFont="1" applyFill="1" applyProtection="1"/>
    <xf numFmtId="0" fontId="10" fillId="0" borderId="2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34" fillId="0" borderId="5" xfId="0" applyFont="1" applyBorder="1" applyAlignment="1" applyProtection="1"/>
    <xf numFmtId="0" fontId="9" fillId="0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</xdr:colOff>
      <xdr:row>21</xdr:row>
      <xdr:rowOff>53340</xdr:rowOff>
    </xdr:from>
    <xdr:ext cx="5829300" cy="185928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1CE5627-B686-41C7-B8A6-C736BEDB06F4}"/>
            </a:ext>
          </a:extLst>
        </xdr:cNvPr>
        <xdr:cNvSpPr txBox="1"/>
      </xdr:nvSpPr>
      <xdr:spPr>
        <a:xfrm>
          <a:off x="15712440" y="4632960"/>
          <a:ext cx="5829300" cy="18592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b="1">
              <a:solidFill>
                <a:srgbClr val="FF0000"/>
              </a:solidFill>
            </a:rPr>
            <a:t>INTERPRETATION DES FXIERTEN</a:t>
          </a:r>
          <a:r>
            <a:rPr lang="de-CH" sz="1100" b="1" baseline="0">
              <a:solidFill>
                <a:srgbClr val="FF0000"/>
              </a:solidFill>
            </a:rPr>
            <a:t> BEISPIELS (BLAUER TIPPEINTRAG):</a:t>
          </a:r>
        </a:p>
        <a:p>
          <a:endParaRPr lang="de-CH" sz="1100" b="1">
            <a:solidFill>
              <a:srgbClr val="FF0000"/>
            </a:solidFill>
          </a:endParaRPr>
        </a:p>
        <a:p>
          <a:r>
            <a:rPr lang="de-CH" sz="1100" b="1">
              <a:solidFill>
                <a:srgbClr val="FF0000"/>
              </a:solidFill>
            </a:rPr>
            <a:t>Es können </a:t>
          </a:r>
          <a:r>
            <a:rPr lang="de-CH" sz="1100" b="1" baseline="0">
              <a:solidFill>
                <a:srgbClr val="FF0000"/>
              </a:solidFill>
            </a:rPr>
            <a:t>theoretisch alle 4</a:t>
          </a:r>
          <a:r>
            <a:rPr lang="de-CH" sz="1100" b="1">
              <a:solidFill>
                <a:srgbClr val="FF0000"/>
              </a:solidFill>
            </a:rPr>
            <a:t> Tipps pro Spiel richtig sein. Trifft dies zu,</a:t>
          </a:r>
          <a:r>
            <a:rPr lang="de-CH" sz="1100" b="1" baseline="0">
              <a:solidFill>
                <a:srgbClr val="FF0000"/>
              </a:solidFill>
            </a:rPr>
            <a:t>  resultieren aus den </a:t>
          </a:r>
        </a:p>
        <a:p>
          <a:r>
            <a:rPr lang="de-CH" sz="1100" b="1" baseline="0">
              <a:solidFill>
                <a:srgbClr val="FF0000"/>
              </a:solidFill>
            </a:rPr>
            <a:t>64 Kombinationen gesamthaft  64 Treffer --&gt; im Beispiel: 64*0,06 = 3,84 GF's</a:t>
          </a:r>
        </a:p>
        <a:p>
          <a:endParaRPr lang="de-CH" sz="1100" b="1" baseline="0">
            <a:solidFill>
              <a:srgbClr val="FF0000"/>
            </a:solidFill>
          </a:endParaRPr>
        </a:p>
        <a:p>
          <a:r>
            <a:rPr lang="de-CH" sz="1100" b="1" baseline="0">
              <a:solidFill>
                <a:srgbClr val="FF0000"/>
              </a:solidFill>
            </a:rPr>
            <a:t>Liegt pro Spiel und Tippauswahl je ein Fehler vor, verbleiben 27 richtige Kombinationen.</a:t>
          </a:r>
        </a:p>
        <a:p>
          <a:r>
            <a:rPr lang="de-CH" sz="1100" b="1" baseline="0">
              <a:solidFill>
                <a:srgbClr val="FF0000"/>
              </a:solidFill>
            </a:rPr>
            <a:t>Im Beispiel: 27 * 0.06 = 1,62 GF's</a:t>
          </a:r>
        </a:p>
        <a:p>
          <a:endParaRPr lang="de-CH" sz="1100" b="1" baseline="0">
            <a:solidFill>
              <a:srgbClr val="FF0000"/>
            </a:solidFill>
          </a:endParaRPr>
        </a:p>
        <a:p>
          <a:r>
            <a:rPr lang="de-CH" sz="1100" b="1" baseline="0">
              <a:solidFill>
                <a:srgbClr val="FF0000"/>
              </a:solidFill>
            </a:rPr>
            <a:t>Liegt eine grössere Anzahl an Fehlern vor, wird der Wetteinsatz (in diesem Beispiel) unrentabel.</a:t>
          </a:r>
          <a:endParaRPr lang="de-CH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53340</xdr:colOff>
      <xdr:row>133</xdr:row>
      <xdr:rowOff>167640</xdr:rowOff>
    </xdr:from>
    <xdr:ext cx="5829300" cy="274320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266B97F-0DC0-4CE8-BA35-5E410DF43147}"/>
            </a:ext>
          </a:extLst>
        </xdr:cNvPr>
        <xdr:cNvSpPr txBox="1"/>
      </xdr:nvSpPr>
      <xdr:spPr>
        <a:xfrm>
          <a:off x="15758160" y="25519380"/>
          <a:ext cx="5829300" cy="2743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b="1">
              <a:solidFill>
                <a:srgbClr val="FF0000"/>
              </a:solidFill>
            </a:rPr>
            <a:t>INTERPRETATION DES FXIERTEN</a:t>
          </a:r>
          <a:r>
            <a:rPr lang="de-CH" sz="1100" b="1" baseline="0">
              <a:solidFill>
                <a:srgbClr val="FF0000"/>
              </a:solidFill>
            </a:rPr>
            <a:t> BEISPIELS (BLAUER TIPPEINTRAG):</a:t>
          </a:r>
        </a:p>
        <a:p>
          <a:endParaRPr lang="de-CH" sz="1100" b="1">
            <a:solidFill>
              <a:srgbClr val="FF0000"/>
            </a:solidFill>
          </a:endParaRPr>
        </a:p>
        <a:p>
          <a:r>
            <a:rPr lang="de-CH" sz="1100" b="1">
              <a:solidFill>
                <a:srgbClr val="FF0000"/>
              </a:solidFill>
            </a:rPr>
            <a:t>Es können </a:t>
          </a:r>
          <a:r>
            <a:rPr lang="de-CH" sz="1100" b="1" baseline="0">
              <a:solidFill>
                <a:srgbClr val="FF0000"/>
              </a:solidFill>
            </a:rPr>
            <a:t>theoretisch je 3</a:t>
          </a:r>
          <a:r>
            <a:rPr lang="de-CH" sz="1100" b="1">
              <a:solidFill>
                <a:srgbClr val="FF0000"/>
              </a:solidFill>
            </a:rPr>
            <a:t> Tipps pro Spiel richtig sein. Trifft dies zu,</a:t>
          </a:r>
          <a:r>
            <a:rPr lang="de-CH" sz="1100" b="1" baseline="0">
              <a:solidFill>
                <a:srgbClr val="FF0000"/>
              </a:solidFill>
            </a:rPr>
            <a:t>  resultieren aus den </a:t>
          </a:r>
        </a:p>
        <a:p>
          <a:r>
            <a:rPr lang="de-CH" sz="1100" b="1" baseline="0">
              <a:solidFill>
                <a:srgbClr val="FF0000"/>
              </a:solidFill>
            </a:rPr>
            <a:t>27 Kombinationen gesamthaft  9 Treffer --&gt; im Beispiel: 9*0,21= 1,89 GF's </a:t>
          </a:r>
        </a:p>
        <a:p>
          <a:endParaRPr lang="de-CH" sz="1100" b="1" baseline="0">
            <a:solidFill>
              <a:srgbClr val="FF0000"/>
            </a:solidFill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Liegen bei zwei  Spielen  je 1 Tippfehler, und bei einem Spiel  ein Tippfehler vor, verbleiben      </a:t>
          </a: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 richtige Kombination.</a:t>
          </a:r>
          <a:endParaRPr lang="de-CH">
            <a:solidFill>
              <a:srgbClr val="FF0000"/>
            </a:solidFill>
            <a:effectLst/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--&gt; Im Beispiel: 4 * 0,21 = 0,84 GF's</a:t>
          </a:r>
        </a:p>
        <a:p>
          <a:endParaRPr lang="de-CH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Liegen bei zwei  Spielen  je zwei Tippfehler, und bei einem Spiel ein Tippfehler vor, verbleiben      </a:t>
          </a:r>
          <a:endParaRPr lang="de-CH">
            <a:solidFill>
              <a:srgbClr val="FF0000"/>
            </a:solidFill>
            <a:effectLst/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richtige Kombination.</a:t>
          </a:r>
          <a:endParaRPr lang="de-CH">
            <a:solidFill>
              <a:srgbClr val="FF0000"/>
            </a:solidFill>
            <a:effectLst/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--&gt; Im Beispiel: 2 * 0,21 = 0,42 GF's</a:t>
          </a:r>
          <a:endParaRPr lang="de-CH">
            <a:solidFill>
              <a:srgbClr val="FF0000"/>
            </a:solidFill>
            <a:effectLst/>
          </a:endParaRPr>
        </a:p>
        <a:p>
          <a:endParaRPr lang="de-CH">
            <a:effectLst/>
          </a:endParaRPr>
        </a:p>
        <a:p>
          <a:r>
            <a:rPr lang="de-CH" sz="1100" b="1" baseline="0">
              <a:solidFill>
                <a:srgbClr val="FF0000"/>
              </a:solidFill>
            </a:rPr>
            <a:t>Liegen bei min. einem Spiel 3 Tippfehler vor, folgt ECHEC </a:t>
          </a:r>
        </a:p>
        <a:p>
          <a:endParaRPr lang="de-CH" sz="1100" b="1" baseline="0">
            <a:solidFill>
              <a:srgbClr val="FF0000"/>
            </a:solidFill>
          </a:endParaRPr>
        </a:p>
        <a:p>
          <a:endParaRPr lang="de-CH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5829300" cy="199644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3166076-E543-4334-BD81-B5A8AAD11EBF}"/>
            </a:ext>
          </a:extLst>
        </xdr:cNvPr>
        <xdr:cNvSpPr txBox="1"/>
      </xdr:nvSpPr>
      <xdr:spPr>
        <a:xfrm>
          <a:off x="15704820" y="19903440"/>
          <a:ext cx="5829300" cy="1996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b="1">
              <a:solidFill>
                <a:srgbClr val="FF0000"/>
              </a:solidFill>
            </a:rPr>
            <a:t>INTERPRETATION DES FXIERTEN</a:t>
          </a:r>
          <a:r>
            <a:rPr lang="de-CH" sz="1100" b="1" baseline="0">
              <a:solidFill>
                <a:srgbClr val="FF0000"/>
              </a:solidFill>
            </a:rPr>
            <a:t> BEISPIELS (BLAUER TIPPEINTRAG):</a:t>
          </a:r>
        </a:p>
        <a:p>
          <a:endParaRPr lang="de-CH" sz="1100" b="1">
            <a:solidFill>
              <a:srgbClr val="FF0000"/>
            </a:solidFill>
          </a:endParaRPr>
        </a:p>
        <a:p>
          <a:r>
            <a:rPr lang="de-CH" sz="1100" b="1">
              <a:solidFill>
                <a:srgbClr val="FF0000"/>
              </a:solidFill>
            </a:rPr>
            <a:t>Es können </a:t>
          </a:r>
          <a:r>
            <a:rPr lang="de-CH" sz="1100" b="1" baseline="0">
              <a:solidFill>
                <a:srgbClr val="FF0000"/>
              </a:solidFill>
            </a:rPr>
            <a:t>theoretisch beide</a:t>
          </a:r>
          <a:r>
            <a:rPr lang="de-CH" sz="1100" b="1">
              <a:solidFill>
                <a:srgbClr val="FF0000"/>
              </a:solidFill>
            </a:rPr>
            <a:t> Tipps pro Spiel richtig sein. Trifft dies zu,</a:t>
          </a:r>
          <a:r>
            <a:rPr lang="de-CH" sz="1100" b="1" baseline="0">
              <a:solidFill>
                <a:srgbClr val="FF0000"/>
              </a:solidFill>
            </a:rPr>
            <a:t>  resultieren aus den </a:t>
          </a:r>
        </a:p>
        <a:p>
          <a:r>
            <a:rPr lang="de-CH" sz="1100" b="1" baseline="0">
              <a:solidFill>
                <a:srgbClr val="FF0000"/>
              </a:solidFill>
            </a:rPr>
            <a:t>16 Kombinationen gesamthaft  16 Treffer --&gt; im Beispiel: 16*0,08= 1,28 GF's </a:t>
          </a:r>
        </a:p>
        <a:p>
          <a:endParaRPr lang="de-CH" sz="1100" b="1" baseline="0">
            <a:solidFill>
              <a:srgbClr val="FF0000"/>
            </a:solidFill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Liegt bei  einem der vier  Spiel  ein Tippfehler vor, verbleiben      </a:t>
          </a: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 richtige Kombination. </a:t>
          </a:r>
          <a:endParaRPr lang="de-CH">
            <a:solidFill>
              <a:srgbClr val="FF0000"/>
            </a:solidFill>
            <a:effectLst/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--&gt; Im Beispiel: 12 * 0,08 = 0,96 GF's</a:t>
          </a:r>
          <a:endParaRPr lang="de-CH">
            <a:solidFill>
              <a:srgbClr val="FF0000"/>
            </a:solidFill>
            <a:effectLst/>
          </a:endParaRPr>
        </a:p>
        <a:p>
          <a:endParaRPr lang="de-CH">
            <a:effectLst/>
          </a:endParaRPr>
        </a:p>
        <a:p>
          <a:r>
            <a:rPr lang="de-CH" sz="1100" b="1" baseline="0">
              <a:solidFill>
                <a:srgbClr val="FF0000"/>
              </a:solidFill>
            </a:rPr>
            <a:t>Liegen bei min. einem Spiel 2 Tippfehler vor, folgt ECHEC </a:t>
          </a:r>
        </a:p>
        <a:p>
          <a:endParaRPr lang="de-CH" sz="1100" b="1" baseline="0">
            <a:solidFill>
              <a:srgbClr val="FF0000"/>
            </a:solidFill>
          </a:endParaRPr>
        </a:p>
        <a:p>
          <a:endParaRPr lang="de-CH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6134100" cy="236220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3475C1B-BFE1-4008-8E83-1DEC6B8B15D6}"/>
            </a:ext>
          </a:extLst>
        </xdr:cNvPr>
        <xdr:cNvSpPr txBox="1"/>
      </xdr:nvSpPr>
      <xdr:spPr>
        <a:xfrm>
          <a:off x="15704820" y="33360360"/>
          <a:ext cx="6134100" cy="236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b="1">
              <a:solidFill>
                <a:srgbClr val="FF0000"/>
              </a:solidFill>
            </a:rPr>
            <a:t>INTERPRETATION DES FXIERTEN</a:t>
          </a:r>
          <a:r>
            <a:rPr lang="de-CH" sz="1100" b="1" baseline="0">
              <a:solidFill>
                <a:srgbClr val="FF0000"/>
              </a:solidFill>
            </a:rPr>
            <a:t> BEISPIELS (BLAUER TIPPEINTRAG):</a:t>
          </a:r>
        </a:p>
        <a:p>
          <a:endParaRPr lang="de-CH" sz="1100" b="1">
            <a:solidFill>
              <a:srgbClr val="FF0000"/>
            </a:solidFill>
          </a:endParaRPr>
        </a:p>
        <a:p>
          <a:r>
            <a:rPr lang="de-CH" sz="1100" b="1">
              <a:solidFill>
                <a:srgbClr val="FF0000"/>
              </a:solidFill>
            </a:rPr>
            <a:t>Es können  pro Spiel</a:t>
          </a:r>
          <a:r>
            <a:rPr lang="de-CH" sz="1100" b="1" baseline="0">
              <a:solidFill>
                <a:srgbClr val="FF0000"/>
              </a:solidFill>
            </a:rPr>
            <a:t> alle drei  Tipps </a:t>
          </a:r>
          <a:r>
            <a:rPr lang="de-CH" sz="1100" b="1">
              <a:solidFill>
                <a:srgbClr val="FF0000"/>
              </a:solidFill>
            </a:rPr>
            <a:t>richtig sein. </a:t>
          </a:r>
          <a:r>
            <a:rPr lang="de-CH" sz="1100" b="1" baseline="0">
              <a:solidFill>
                <a:srgbClr val="FF0000"/>
              </a:solidFill>
            </a:rPr>
            <a:t> Trifft dies zu, resultieren aus den 9 Kombinationen </a:t>
          </a:r>
        </a:p>
        <a:p>
          <a:r>
            <a:rPr lang="de-CH" sz="1100" b="1" baseline="0">
              <a:solidFill>
                <a:srgbClr val="FF0000"/>
              </a:solidFill>
            </a:rPr>
            <a:t>gesamthaft 9 Gf's. --&gt; im Beispiel: 9 * 0,25 = 2.25 GF's</a:t>
          </a:r>
        </a:p>
        <a:p>
          <a:endParaRPr lang="de-CH" sz="1100" b="1" baseline="0">
            <a:solidFill>
              <a:srgbClr val="FF0000"/>
            </a:solidFill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Ist bei einem der beiden Spiele einer der drei Tipps falsch (z.B. das 1:1 bei Norwich - Watford), resultieren aus den 9 Kombinationen noch 6 GF's. --&gt; im Beispiel: 6 * 0.25 = 1.5 GF      </a:t>
          </a:r>
        </a:p>
        <a:p>
          <a:endParaRPr lang="de-CH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Ist bei beiden Spielen (bspw.) der Tipp "1:1" falsch, verbleiben aus den 9 Kombinationen gesamthaft noch 4 GF's. --&gt; im Beispiel: 4 * 0,25 = GF 1.0</a:t>
          </a:r>
        </a:p>
        <a:p>
          <a:endParaRPr lang="de-CH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Mehr als je ein Tippfehler pro Spiel führt zu Verlust oder gar zum ECHEC</a:t>
          </a:r>
          <a:endParaRPr lang="de-CH">
            <a:solidFill>
              <a:srgbClr val="FF0000"/>
            </a:solidFill>
            <a:effectLst/>
          </a:endParaRPr>
        </a:p>
        <a:p>
          <a:endParaRPr lang="de-CH">
            <a:effectLst/>
          </a:endParaRPr>
        </a:p>
        <a:p>
          <a:endParaRPr lang="de-CH" sz="1100" b="1" baseline="0">
            <a:solidFill>
              <a:srgbClr val="FF0000"/>
            </a:solidFill>
          </a:endParaRPr>
        </a:p>
        <a:p>
          <a:endParaRPr lang="de-CH" sz="1100" b="1" baseline="0">
            <a:solidFill>
              <a:srgbClr val="FF0000"/>
            </a:solidFill>
          </a:endParaRPr>
        </a:p>
        <a:p>
          <a:endParaRPr lang="de-CH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200</xdr:row>
      <xdr:rowOff>0</xdr:rowOff>
    </xdr:from>
    <xdr:ext cx="6438900" cy="236220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C6025B7-7EF4-4D17-A2C1-CFCEB112A254}"/>
            </a:ext>
          </a:extLst>
        </xdr:cNvPr>
        <xdr:cNvSpPr txBox="1"/>
      </xdr:nvSpPr>
      <xdr:spPr>
        <a:xfrm>
          <a:off x="15704820" y="37894260"/>
          <a:ext cx="6438900" cy="236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b="1">
              <a:solidFill>
                <a:srgbClr val="FF0000"/>
              </a:solidFill>
            </a:rPr>
            <a:t>INTERPRETATION DES FXIERTEN</a:t>
          </a:r>
          <a:r>
            <a:rPr lang="de-CH" sz="1100" b="1" baseline="0">
              <a:solidFill>
                <a:srgbClr val="FF0000"/>
              </a:solidFill>
            </a:rPr>
            <a:t> BEISPIELS (BLAUER TIPPEINTRAG):</a:t>
          </a:r>
        </a:p>
        <a:p>
          <a:endParaRPr lang="de-CH" sz="1100" b="1">
            <a:solidFill>
              <a:srgbClr val="FF0000"/>
            </a:solidFill>
          </a:endParaRPr>
        </a:p>
        <a:p>
          <a:r>
            <a:rPr lang="de-CH" sz="1100" b="1" baseline="0">
              <a:solidFill>
                <a:srgbClr val="FF0000"/>
              </a:solidFill>
            </a:rPr>
            <a:t>Beide pro Spiel abgegebenen Tipps können bei allen drei Partien richtig sein. Trifft dies zu, resultieren aus den 8 Kombinationen gesamthaft 8 Gf's. --&gt; im Beispiel: 8 * 0,31 = 2.48 GF's</a:t>
          </a:r>
        </a:p>
        <a:p>
          <a:endParaRPr lang="de-CH" sz="1100" b="1" baseline="0">
            <a:solidFill>
              <a:srgbClr val="FF0000"/>
            </a:solidFill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Ist bei einem der beiden Spiele einer der beiden Tipps falsch, resultieren aus den 8 Kombinationen          noch 4 GF's. --&gt; im Beispiel: 4 * 0.31 = 1.24 GF     </a:t>
          </a:r>
        </a:p>
        <a:p>
          <a:endParaRPr lang="de-CH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Ist bei beiden Spielen je  einer der beiden Tipps falsch, resultieren aus den 8 Kombinationen gesamthaft  noch 2 GF's. --&gt; im Beispiel: 2 * 0.31 = 0,62 GF      </a:t>
          </a:r>
          <a:endParaRPr lang="de-CH">
            <a:solidFill>
              <a:srgbClr val="FF0000"/>
            </a:solidFill>
            <a:effectLst/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Mehr als je ein Tippfehler pro Spiel führt zum ECHEC (im Beispiel, wenn 6+ Tore fallen)</a:t>
          </a:r>
          <a:endParaRPr lang="de-CH">
            <a:solidFill>
              <a:srgbClr val="FF0000"/>
            </a:solidFill>
            <a:effectLst/>
          </a:endParaRPr>
        </a:p>
        <a:p>
          <a:endParaRPr lang="de-CH">
            <a:effectLst/>
          </a:endParaRPr>
        </a:p>
        <a:p>
          <a:endParaRPr lang="de-CH" sz="1100" b="1" baseline="0">
            <a:solidFill>
              <a:srgbClr val="FF0000"/>
            </a:solidFill>
          </a:endParaRPr>
        </a:p>
        <a:p>
          <a:endParaRPr lang="de-CH" sz="1100" b="1" baseline="0">
            <a:solidFill>
              <a:srgbClr val="FF0000"/>
            </a:solidFill>
          </a:endParaRPr>
        </a:p>
        <a:p>
          <a:endParaRPr lang="de-CH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0</xdr:colOff>
      <xdr:row>223</xdr:row>
      <xdr:rowOff>0</xdr:rowOff>
    </xdr:from>
    <xdr:ext cx="6438900" cy="236220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3A95CFA1-76F5-46A4-90EB-920D9766D346}"/>
            </a:ext>
          </a:extLst>
        </xdr:cNvPr>
        <xdr:cNvSpPr txBox="1"/>
      </xdr:nvSpPr>
      <xdr:spPr>
        <a:xfrm>
          <a:off x="15704820" y="42245280"/>
          <a:ext cx="6438900" cy="236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b="1">
              <a:solidFill>
                <a:srgbClr val="FF0000"/>
              </a:solidFill>
            </a:rPr>
            <a:t>INTERPRETATION DES FXIERTEN</a:t>
          </a:r>
          <a:r>
            <a:rPr lang="de-CH" sz="1100" b="1" baseline="0">
              <a:solidFill>
                <a:srgbClr val="FF0000"/>
              </a:solidFill>
            </a:rPr>
            <a:t> BEISPIELS (BLAUER TIPPEINTRAG):</a:t>
          </a:r>
        </a:p>
        <a:p>
          <a:endParaRPr lang="de-CH" sz="1100" b="1">
            <a:solidFill>
              <a:srgbClr val="FF0000"/>
            </a:solidFill>
          </a:endParaRPr>
        </a:p>
        <a:p>
          <a:r>
            <a:rPr lang="de-CH" sz="1100" b="1" baseline="0">
              <a:solidFill>
                <a:srgbClr val="FF0000"/>
              </a:solidFill>
            </a:rPr>
            <a:t>Beide pro Spiel abgegebenen Tipps können bei beiden Partien richtig sein. Trifft dies zu, resultieren aus den 4 Kombinationen gesamthaft 4 Gf's. --&gt; im Beispiel: 4 * 0,30 = 1,20 GF's</a:t>
          </a:r>
        </a:p>
        <a:p>
          <a:endParaRPr lang="de-CH" sz="1100" b="1" baseline="0">
            <a:solidFill>
              <a:srgbClr val="FF0000"/>
            </a:solidFill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Ist bei einem der beiden Spiele einer der beiden Tipps falsch, resultieren aus den 4 Kombinationen          noch 2 GF's. --&gt; im Beispiel: 2 * 0.30 = 0,60 GF     </a:t>
          </a:r>
        </a:p>
        <a:p>
          <a:endParaRPr lang="de-CH" sz="11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Ist bei beiden Spielen je  einer der beiden Tipps falsch, resultiert aus den 8 Kombinationen gesamthaft  noch 1 GF's. --&gt; im Beispiel: 1 * 0.30 = 0,30 GF      </a:t>
          </a:r>
          <a:endParaRPr lang="de-CH">
            <a:solidFill>
              <a:srgbClr val="FF0000"/>
            </a:solidFill>
            <a:effectLst/>
          </a:endParaRP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de-CH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Mehr als je ein Tippfehler pro Spiel führt zum ECHEC (im Beispiel, wenn 6+ Tore fallen)</a:t>
          </a:r>
          <a:endParaRPr lang="de-CH">
            <a:solidFill>
              <a:srgbClr val="FF0000"/>
            </a:solidFill>
            <a:effectLst/>
          </a:endParaRPr>
        </a:p>
        <a:p>
          <a:endParaRPr lang="de-CH">
            <a:effectLst/>
          </a:endParaRPr>
        </a:p>
        <a:p>
          <a:endParaRPr lang="de-CH" sz="1100" b="1" baseline="0">
            <a:solidFill>
              <a:srgbClr val="FF0000"/>
            </a:solidFill>
          </a:endParaRPr>
        </a:p>
        <a:p>
          <a:endParaRPr lang="de-CH" sz="1100" b="1" baseline="0">
            <a:solidFill>
              <a:srgbClr val="FF0000"/>
            </a:solidFill>
          </a:endParaRPr>
        </a:p>
        <a:p>
          <a:endParaRPr lang="de-CH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C78B-76D6-4D1F-8F58-0969DC8D01B6}">
  <dimension ref="A2:M100"/>
  <sheetViews>
    <sheetView tabSelected="1" workbookViewId="0">
      <selection activeCell="C17" sqref="C17"/>
    </sheetView>
  </sheetViews>
  <sheetFormatPr baseColWidth="10" defaultColWidth="10.77734375" defaultRowHeight="14.4" x14ac:dyDescent="0.3"/>
  <cols>
    <col min="1" max="1" width="48.6640625" style="35" customWidth="1"/>
    <col min="2" max="2" width="28.33203125" style="35" customWidth="1"/>
    <col min="3" max="3" width="32.77734375" style="35" customWidth="1"/>
    <col min="4" max="4" width="27.5546875" style="35" customWidth="1"/>
    <col min="5" max="5" width="24.6640625" style="35" customWidth="1"/>
    <col min="6" max="6" width="25.33203125" style="35" customWidth="1"/>
    <col min="7" max="7" width="23.109375" style="35" customWidth="1"/>
    <col min="8" max="8" width="26.21875" style="35" customWidth="1"/>
    <col min="9" max="9" width="21.21875" style="35" customWidth="1"/>
    <col min="10" max="10" width="27.33203125" style="35" customWidth="1"/>
    <col min="11" max="11" width="14.109375" style="35" customWidth="1"/>
    <col min="12" max="12" width="14.21875" style="35" customWidth="1"/>
    <col min="13" max="13" width="16.109375" style="35" customWidth="1"/>
    <col min="14" max="16384" width="10.77734375" style="35"/>
  </cols>
  <sheetData>
    <row r="2" spans="1:13" ht="21" x14ac:dyDescent="0.4">
      <c r="A2" s="31" t="s">
        <v>92</v>
      </c>
      <c r="B2" s="32"/>
      <c r="C2" s="32"/>
      <c r="D2" s="32"/>
      <c r="E2" s="32"/>
      <c r="F2" s="32"/>
      <c r="G2" s="32"/>
      <c r="H2" s="32"/>
      <c r="I2" s="32"/>
    </row>
    <row r="3" spans="1:13" x14ac:dyDescent="0.3">
      <c r="A3" s="62" t="s">
        <v>93</v>
      </c>
    </row>
    <row r="4" spans="1:13" x14ac:dyDescent="0.3">
      <c r="A4" s="198" t="s">
        <v>125</v>
      </c>
    </row>
    <row r="5" spans="1:13" x14ac:dyDescent="0.3">
      <c r="A5" s="157" t="s">
        <v>74</v>
      </c>
      <c r="B5" s="29"/>
      <c r="C5" s="38" t="s">
        <v>0</v>
      </c>
      <c r="D5" s="38" t="s">
        <v>1</v>
      </c>
      <c r="E5" s="38" t="s">
        <v>2</v>
      </c>
      <c r="F5" s="38" t="s">
        <v>3</v>
      </c>
      <c r="G5" s="38" t="s">
        <v>4</v>
      </c>
      <c r="H5" s="38" t="s">
        <v>5</v>
      </c>
      <c r="I5" s="38" t="s">
        <v>6</v>
      </c>
      <c r="J5" s="38" t="s">
        <v>7</v>
      </c>
      <c r="K5" s="38" t="s">
        <v>8</v>
      </c>
      <c r="L5" s="38" t="s">
        <v>9</v>
      </c>
    </row>
    <row r="6" spans="1:13" x14ac:dyDescent="0.3">
      <c r="A6" s="157" t="s">
        <v>73</v>
      </c>
      <c r="B6" s="41" t="s">
        <v>116</v>
      </c>
      <c r="C6" s="160"/>
      <c r="D6" s="160"/>
      <c r="E6" s="160"/>
      <c r="F6" s="160"/>
      <c r="G6" s="160"/>
      <c r="H6" s="160"/>
      <c r="I6" s="157"/>
      <c r="J6" s="157"/>
      <c r="K6" s="157"/>
      <c r="L6" s="157"/>
    </row>
    <row r="7" spans="1:13" x14ac:dyDescent="0.3">
      <c r="A7" s="157" t="s">
        <v>75</v>
      </c>
      <c r="B7" s="41">
        <f>ROUND(((1/$C$7)/(1/$C$7+1/$D$7+1/$E$7+1/$F$7+1/$G$7+1/$H$7+1/$I$7+1/$J$7+1/$K$7+1/$L$7))*C7,2)</f>
        <v>1.1000000000000001</v>
      </c>
      <c r="C7" s="29">
        <v>3.57</v>
      </c>
      <c r="D7" s="29">
        <v>1.6</v>
      </c>
      <c r="E7" s="29">
        <v>10000</v>
      </c>
      <c r="F7" s="29">
        <v>10000</v>
      </c>
      <c r="G7" s="29">
        <v>10000</v>
      </c>
      <c r="H7" s="29">
        <v>10000</v>
      </c>
      <c r="I7" s="29">
        <v>10000</v>
      </c>
      <c r="J7" s="29">
        <v>10000</v>
      </c>
      <c r="K7" s="29">
        <v>10000</v>
      </c>
      <c r="L7" s="29">
        <v>10000</v>
      </c>
      <c r="M7" s="63" t="s">
        <v>36</v>
      </c>
    </row>
    <row r="8" spans="1:13" x14ac:dyDescent="0.3">
      <c r="A8" s="157" t="s">
        <v>79</v>
      </c>
      <c r="B8" s="29">
        <v>100</v>
      </c>
      <c r="C8" s="50">
        <f>ROUND(((1/C7)/(1/$C$7+1/$D$7+1/$E$7+1/$F$7+1/$G$7+1/$H$7+1/$I$7+1/$J$7+1/$K$7+1/$L$7)*$B$8),0)</f>
        <v>31</v>
      </c>
      <c r="D8" s="50">
        <f t="shared" ref="D8:L8" si="0">ROUND(((1/D7)/(1/$C$7+1/$D$7+1/$E$7+1/$F$7+1/$G$7+1/$H$7+1/$I$7+1/$J$7+1/$K$7+1/$L$7)*$B$8),0)</f>
        <v>69</v>
      </c>
      <c r="E8" s="50">
        <f t="shared" si="0"/>
        <v>0</v>
      </c>
      <c r="F8" s="50">
        <f t="shared" si="0"/>
        <v>0</v>
      </c>
      <c r="G8" s="50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0">
        <f t="shared" si="0"/>
        <v>0</v>
      </c>
      <c r="M8" s="64">
        <f>SUM(C8:L8)</f>
        <v>100</v>
      </c>
    </row>
    <row r="9" spans="1:13" x14ac:dyDescent="0.3">
      <c r="B9" s="44"/>
      <c r="C9" s="44"/>
      <c r="D9" s="44"/>
      <c r="E9" s="44"/>
      <c r="F9" s="44"/>
      <c r="G9" s="44"/>
      <c r="H9" s="157"/>
      <c r="I9" s="157"/>
      <c r="J9" s="157"/>
      <c r="K9" s="157"/>
      <c r="L9" s="157"/>
    </row>
    <row r="10" spans="1:13" x14ac:dyDescent="0.3">
      <c r="A10" s="44" t="s">
        <v>11</v>
      </c>
      <c r="B10" s="44"/>
      <c r="C10" s="44"/>
      <c r="D10" s="44"/>
      <c r="E10" s="44"/>
      <c r="F10" s="44"/>
      <c r="G10" s="44"/>
      <c r="H10" s="160"/>
      <c r="I10" s="160"/>
      <c r="J10" s="160"/>
      <c r="K10" s="160"/>
      <c r="L10" s="160"/>
    </row>
    <row r="11" spans="1:13" x14ac:dyDescent="0.3">
      <c r="A11" s="44" t="s">
        <v>35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3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3" x14ac:dyDescent="0.3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5" spans="1:13" ht="21" x14ac:dyDescent="0.4">
      <c r="A15" s="31" t="s">
        <v>126</v>
      </c>
      <c r="B15" s="36"/>
      <c r="C15" s="36"/>
      <c r="D15" s="36"/>
    </row>
    <row r="16" spans="1:13" x14ac:dyDescent="0.3">
      <c r="A16" s="62" t="s">
        <v>94</v>
      </c>
      <c r="E16" s="36"/>
      <c r="F16" s="36"/>
      <c r="G16" s="36"/>
    </row>
    <row r="17" spans="1:11" x14ac:dyDescent="0.3">
      <c r="A17" s="199" t="s">
        <v>127</v>
      </c>
      <c r="B17" s="199"/>
      <c r="H17" s="36"/>
      <c r="I17" s="36"/>
      <c r="J17" s="36"/>
      <c r="K17" s="57"/>
    </row>
    <row r="18" spans="1:11" x14ac:dyDescent="0.3">
      <c r="A18" s="43" t="s">
        <v>70</v>
      </c>
      <c r="B18" s="43" t="s">
        <v>69</v>
      </c>
      <c r="C18" s="43" t="s">
        <v>76</v>
      </c>
      <c r="D18" s="29">
        <v>100</v>
      </c>
      <c r="E18" s="36"/>
      <c r="F18" s="36"/>
      <c r="G18" s="36"/>
      <c r="H18" s="36"/>
      <c r="I18" s="36"/>
      <c r="J18" s="36"/>
      <c r="K18" s="57"/>
    </row>
    <row r="19" spans="1:11" x14ac:dyDescent="0.3">
      <c r="A19" s="58"/>
      <c r="B19" s="29" t="s">
        <v>71</v>
      </c>
      <c r="C19" s="65"/>
      <c r="D19" s="65"/>
      <c r="E19" s="65"/>
      <c r="F19" s="65"/>
      <c r="G19" s="65"/>
      <c r="H19" s="65"/>
      <c r="I19" s="65"/>
      <c r="J19" s="65"/>
      <c r="K19" s="57"/>
    </row>
    <row r="20" spans="1:11" x14ac:dyDescent="0.3">
      <c r="A20" s="43" t="s">
        <v>38</v>
      </c>
      <c r="B20" s="43" t="s">
        <v>39</v>
      </c>
      <c r="C20" s="66" t="s">
        <v>86</v>
      </c>
      <c r="D20" s="67" t="s">
        <v>83</v>
      </c>
      <c r="E20" s="68" t="s">
        <v>89</v>
      </c>
      <c r="F20" s="69" t="s">
        <v>82</v>
      </c>
      <c r="G20" s="70" t="s">
        <v>88</v>
      </c>
      <c r="H20" s="71" t="s">
        <v>84</v>
      </c>
      <c r="I20" s="72" t="s">
        <v>87</v>
      </c>
      <c r="J20" s="73" t="s">
        <v>85</v>
      </c>
      <c r="K20" s="57"/>
    </row>
    <row r="21" spans="1:11" x14ac:dyDescent="0.3">
      <c r="A21" s="43"/>
      <c r="B21" s="43" t="s">
        <v>40</v>
      </c>
      <c r="C21" s="74"/>
      <c r="D21" s="67"/>
      <c r="E21" s="75"/>
      <c r="F21" s="69"/>
      <c r="G21" s="76"/>
      <c r="H21" s="71"/>
      <c r="I21" s="77"/>
      <c r="J21" s="73"/>
      <c r="K21" s="57"/>
    </row>
    <row r="22" spans="1:11" x14ac:dyDescent="0.3">
      <c r="A22" s="43" t="s">
        <v>41</v>
      </c>
      <c r="B22" s="29">
        <v>3.35</v>
      </c>
      <c r="C22" s="66">
        <f>ROUND(((1/$B$22)/(1/$B$22+1/$B$23+1/$B$24+1/$B$25+1/$B$26+1/$B$27+1/$B$28+1/$B$29+1/$B$30+1/$B$31))*$B$22,2)</f>
        <v>0.91</v>
      </c>
      <c r="D22" s="67">
        <f>ROUND(((1/B22)/(1/$B$22+1/$B$23+1/$B$24+1/$B$25+1/$B$26+1/$B$27+1/$B$28+1/$B$29+1/$B$30+1/$B$31))*$D$18,0)</f>
        <v>27</v>
      </c>
      <c r="E22" s="68">
        <f>ROUND(((1/$B$22)/(1/$B$22+1/$B$23+1/$B$24+1/$B$25+1/$B$26+1/$B$27+1/$B$28+1/$B$29+1/$B$30+1/$B$31+1/$B$32+1/$B$33+1/$B$34+1/$B$35+1/$B$36))*$B$22,2)</f>
        <v>0.84</v>
      </c>
      <c r="F22" s="69">
        <f>ROUND(((1/B22)/(1/$B$22+1/$B$23+1/$B$24+1/$B$25+1/$B$26+1/$B$27+1/$B$28+1/$B$29+1/$B$30+1/$B$31+1/$B$32+1/$B$33+1/$B$34+1/$B$35+1/$B$36))*$D$18,0)</f>
        <v>25</v>
      </c>
      <c r="G22" s="70">
        <f>ROUND(((1/$B$22)/(1/$B$22+1/$B$23+1/$B$24+1/$B$25+1/$B$26+1/$B$27+1/$B$28+1/$B$29+1/$B$30+1/$B$31+1/$B$32+1/$B$33+1/$B$34+1/$B$35+1/$B$36+1/$B$37+1/$B$38+1/$B$39+1/$B$40+1/$B$41+1/$B$42))*$B$22,2)</f>
        <v>0.7</v>
      </c>
      <c r="H22" s="71">
        <f>ROUND(((1/B22)/(1/$B$22+1/$B$23+1/$B$24+1/$B$25+1/$B$26+1/$B$27+1/$B$28+1/$B$29+1/$B$30+1/$B$31+1/$B$32+1/$B$33+1/$B$34+1/$B$35+1/$B$36+1/$B$37+1/$B$38+1/$B$39+1/$B$40+1/$B$41+1/$B$42))*$D$18,0)</f>
        <v>21</v>
      </c>
      <c r="I22" s="72">
        <f>ROUND(((1/$B$22)/(1/$B$22+1/$B$23+1/$B$24+1/$B$25+1/$B$26+1/$B$27+1/$B$28+1/$B$29+1/$B$30+1/$B$31+1/$B$32+1/$B$33+1/$B$34+1/$B$35+1/$B$36+1/$B$37+1/$B$37+1/$B$38+1/$B$39+1/$B$40+1/$B$41+1/$B$42+1/$B$43+1/$B$44+1/$B$45+1/$B$46+1/$B$47+1/$B$48+1/$B$49))*$B$22,2)</f>
        <v>0.59</v>
      </c>
      <c r="J22" s="73">
        <f>ROUND(((1/B22)/(1/$B$22+1/$B$23+1/$B$24+1/$B$25+1/$B$26+1/$B$27+1/$B$28+1/$B$29+1/$B$30+1/$B$31+1/$B$32+1/$B$33+1/$B$34+1/$B$35+1/$B$36+1/$B$37+1/$B$37+1/$B$38+1/$B$39+1/$B$40+1/$B$41+1/$B$42+1/$B$43+1/$B$44+1/$B$45+1/$B$46+1/$B$47+1/$B$48+1/$B$49))*$D$18,0)</f>
        <v>18</v>
      </c>
      <c r="K22" s="57"/>
    </row>
    <row r="23" spans="1:11" x14ac:dyDescent="0.3">
      <c r="A23" s="43" t="s">
        <v>42</v>
      </c>
      <c r="B23" s="29">
        <v>5.44</v>
      </c>
      <c r="C23" s="74"/>
      <c r="D23" s="67">
        <f t="shared" ref="D23:D31" si="1">ROUND(((1/B23)/(1/$B$22+1/$B$23+1/$B$24+1/$B$25+1/$B$26+1/$B$27+1/$B$28+1/$B$29+1/$B$30+1/$B$31))*$D$18,0)</f>
        <v>17</v>
      </c>
      <c r="E23" s="75"/>
      <c r="F23" s="69">
        <f t="shared" ref="F23:F36" si="2">ROUND(((1/B23)/(1/$B$22+1/$B$23+1/$B$24+1/$B$25+1/$B$26+1/$B$27+1/$B$28+1/$B$29+1/$B$30+1/$B$31+1/$B$32+1/$B$33+1/$B$34+1/$B$35+1/$B$36))*$D$18,0)</f>
        <v>16</v>
      </c>
      <c r="G23" s="76"/>
      <c r="H23" s="71">
        <f t="shared" ref="H23:H42" si="3">ROUND(((1/B23)/(1/$B$22+1/$B$23+1/$B$24+1/$B$25+1/$B$26+1/$B$27+1/$B$28+1/$B$29+1/$B$30+1/$B$31+1/$B$32+1/$B$33+1/$B$34+1/$B$35+1/$B$36+1/$B$37+1/$B$38+1/$B$39+1/$B$40+1/$B$41+1/$B$42))*$D$18,0)</f>
        <v>13</v>
      </c>
      <c r="I23" s="77"/>
      <c r="J23" s="73">
        <f t="shared" ref="J23:J49" si="4">ROUND(((1/B23)/(1/$B$22+1/$B$23+1/$B$24+1/$B$25+1/$B$26+1/$B$27+1/$B$28+1/$B$29+1/$B$30+1/$B$31+1/$B$32+1/$B$33+1/$B$34+1/$B$35+1/$B$36+1/$B$37+1/$B$37+1/$B$38+1/$B$39+1/$B$40+1/$B$41+1/$B$42+1/$B$43+1/$B$44+1/$B$45+1/$B$46+1/$B$47+1/$B$48+1/$B$49))*$D$18,0)</f>
        <v>11</v>
      </c>
      <c r="K23" s="57"/>
    </row>
    <row r="24" spans="1:11" x14ac:dyDescent="0.3">
      <c r="A24" s="43" t="s">
        <v>43</v>
      </c>
      <c r="B24" s="29">
        <v>4.5599999999999996</v>
      </c>
      <c r="C24" s="74"/>
      <c r="D24" s="67">
        <f t="shared" si="1"/>
        <v>20</v>
      </c>
      <c r="E24" s="75"/>
      <c r="F24" s="69">
        <f t="shared" si="2"/>
        <v>18</v>
      </c>
      <c r="G24" s="76"/>
      <c r="H24" s="71">
        <f t="shared" si="3"/>
        <v>15</v>
      </c>
      <c r="I24" s="77"/>
      <c r="J24" s="73">
        <f t="shared" si="4"/>
        <v>13</v>
      </c>
      <c r="K24" s="57"/>
    </row>
    <row r="25" spans="1:11" x14ac:dyDescent="0.3">
      <c r="A25" s="43" t="s">
        <v>44</v>
      </c>
      <c r="B25" s="29">
        <v>16.11</v>
      </c>
      <c r="C25" s="74"/>
      <c r="D25" s="67">
        <f t="shared" si="1"/>
        <v>6</v>
      </c>
      <c r="E25" s="75"/>
      <c r="F25" s="69">
        <f t="shared" si="2"/>
        <v>5</v>
      </c>
      <c r="G25" s="76"/>
      <c r="H25" s="71">
        <f t="shared" si="3"/>
        <v>4</v>
      </c>
      <c r="I25" s="77"/>
      <c r="J25" s="73">
        <f t="shared" si="4"/>
        <v>4</v>
      </c>
      <c r="K25" s="57"/>
    </row>
    <row r="26" spans="1:11" x14ac:dyDescent="0.3">
      <c r="A26" s="43" t="s">
        <v>45</v>
      </c>
      <c r="B26" s="29">
        <v>11.65</v>
      </c>
      <c r="C26" s="74"/>
      <c r="D26" s="67">
        <f t="shared" si="1"/>
        <v>8</v>
      </c>
      <c r="E26" s="75"/>
      <c r="F26" s="69">
        <f t="shared" si="2"/>
        <v>7</v>
      </c>
      <c r="G26" s="76"/>
      <c r="H26" s="71">
        <f t="shared" si="3"/>
        <v>6</v>
      </c>
      <c r="I26" s="77"/>
      <c r="J26" s="73">
        <f t="shared" si="4"/>
        <v>5</v>
      </c>
      <c r="K26" s="57"/>
    </row>
    <row r="27" spans="1:11" x14ac:dyDescent="0.3">
      <c r="A27" s="43" t="s">
        <v>46</v>
      </c>
      <c r="B27" s="29">
        <v>6.95</v>
      </c>
      <c r="C27" s="74"/>
      <c r="D27" s="67">
        <f t="shared" si="1"/>
        <v>13</v>
      </c>
      <c r="E27" s="75"/>
      <c r="F27" s="69">
        <f t="shared" si="2"/>
        <v>12</v>
      </c>
      <c r="G27" s="76"/>
      <c r="H27" s="71">
        <f t="shared" si="3"/>
        <v>10</v>
      </c>
      <c r="I27" s="77"/>
      <c r="J27" s="73">
        <f t="shared" si="4"/>
        <v>9</v>
      </c>
      <c r="K27" s="57"/>
    </row>
    <row r="28" spans="1:11" x14ac:dyDescent="0.3">
      <c r="A28" s="43" t="s">
        <v>47</v>
      </c>
      <c r="B28" s="29">
        <v>10000</v>
      </c>
      <c r="C28" s="74"/>
      <c r="D28" s="67">
        <f t="shared" si="1"/>
        <v>0</v>
      </c>
      <c r="E28" s="75"/>
      <c r="F28" s="69">
        <f t="shared" si="2"/>
        <v>0</v>
      </c>
      <c r="G28" s="76"/>
      <c r="H28" s="71">
        <f t="shared" si="3"/>
        <v>0</v>
      </c>
      <c r="I28" s="77"/>
      <c r="J28" s="73">
        <f t="shared" si="4"/>
        <v>0</v>
      </c>
      <c r="K28" s="57"/>
    </row>
    <row r="29" spans="1:11" x14ac:dyDescent="0.3">
      <c r="A29" s="43" t="s">
        <v>48</v>
      </c>
      <c r="B29" s="29">
        <v>10000</v>
      </c>
      <c r="C29" s="74"/>
      <c r="D29" s="67">
        <f t="shared" si="1"/>
        <v>0</v>
      </c>
      <c r="E29" s="75"/>
      <c r="F29" s="69">
        <f t="shared" si="2"/>
        <v>0</v>
      </c>
      <c r="G29" s="76"/>
      <c r="H29" s="71">
        <f t="shared" si="3"/>
        <v>0</v>
      </c>
      <c r="I29" s="77"/>
      <c r="J29" s="73">
        <f t="shared" si="4"/>
        <v>0</v>
      </c>
      <c r="K29" s="57"/>
    </row>
    <row r="30" spans="1:11" x14ac:dyDescent="0.3">
      <c r="A30" s="43" t="s">
        <v>49</v>
      </c>
      <c r="B30" s="29">
        <v>20.68</v>
      </c>
      <c r="C30" s="74"/>
      <c r="D30" s="67">
        <f t="shared" si="1"/>
        <v>4</v>
      </c>
      <c r="E30" s="75"/>
      <c r="F30" s="69">
        <f t="shared" si="2"/>
        <v>4</v>
      </c>
      <c r="G30" s="76"/>
      <c r="H30" s="71">
        <f t="shared" si="3"/>
        <v>3</v>
      </c>
      <c r="I30" s="77"/>
      <c r="J30" s="73">
        <f t="shared" si="4"/>
        <v>3</v>
      </c>
      <c r="K30" s="57"/>
    </row>
    <row r="31" spans="1:11" ht="15" thickBot="1" x14ac:dyDescent="0.35">
      <c r="A31" s="78" t="s">
        <v>50</v>
      </c>
      <c r="B31" s="59">
        <v>17.57</v>
      </c>
      <c r="C31" s="79"/>
      <c r="D31" s="80">
        <f t="shared" si="1"/>
        <v>5</v>
      </c>
      <c r="E31" s="75"/>
      <c r="F31" s="69">
        <f t="shared" si="2"/>
        <v>5</v>
      </c>
      <c r="G31" s="76"/>
      <c r="H31" s="71">
        <f t="shared" si="3"/>
        <v>4</v>
      </c>
      <c r="I31" s="77"/>
      <c r="J31" s="73">
        <f t="shared" si="4"/>
        <v>3</v>
      </c>
      <c r="K31" s="57"/>
    </row>
    <row r="32" spans="1:11" x14ac:dyDescent="0.3">
      <c r="A32" s="81" t="s">
        <v>51</v>
      </c>
      <c r="B32" s="60">
        <v>11.58</v>
      </c>
      <c r="C32" s="82" t="s">
        <v>37</v>
      </c>
      <c r="D32" s="82">
        <f>SUM(D22:D31)</f>
        <v>100</v>
      </c>
      <c r="E32" s="75"/>
      <c r="F32" s="69">
        <f t="shared" si="2"/>
        <v>7</v>
      </c>
      <c r="G32" s="76"/>
      <c r="H32" s="71">
        <f t="shared" si="3"/>
        <v>6</v>
      </c>
      <c r="I32" s="77"/>
      <c r="J32" s="73">
        <f t="shared" si="4"/>
        <v>5</v>
      </c>
      <c r="K32" s="57"/>
    </row>
    <row r="33" spans="1:11" x14ac:dyDescent="0.3">
      <c r="A33" s="43" t="s">
        <v>52</v>
      </c>
      <c r="B33" s="60">
        <v>10000</v>
      </c>
      <c r="C33" s="157"/>
      <c r="D33" s="157"/>
      <c r="E33" s="75"/>
      <c r="F33" s="69">
        <f t="shared" si="2"/>
        <v>0</v>
      </c>
      <c r="G33" s="76"/>
      <c r="H33" s="71">
        <f t="shared" si="3"/>
        <v>0</v>
      </c>
      <c r="I33" s="77"/>
      <c r="J33" s="73">
        <f t="shared" si="4"/>
        <v>0</v>
      </c>
      <c r="K33" s="57"/>
    </row>
    <row r="34" spans="1:11" x14ac:dyDescent="0.3">
      <c r="A34" s="43" t="s">
        <v>53</v>
      </c>
      <c r="B34" s="60">
        <v>10000</v>
      </c>
      <c r="C34" s="157"/>
      <c r="D34" s="157"/>
      <c r="E34" s="75"/>
      <c r="F34" s="69">
        <f t="shared" si="2"/>
        <v>0</v>
      </c>
      <c r="G34" s="76"/>
      <c r="H34" s="71">
        <f t="shared" si="3"/>
        <v>0</v>
      </c>
      <c r="I34" s="77"/>
      <c r="J34" s="73">
        <f t="shared" si="4"/>
        <v>0</v>
      </c>
      <c r="K34" s="57"/>
    </row>
    <row r="35" spans="1:11" x14ac:dyDescent="0.3">
      <c r="A35" s="43" t="s">
        <v>54</v>
      </c>
      <c r="B35" s="60">
        <v>10000</v>
      </c>
      <c r="C35" s="157"/>
      <c r="D35" s="157"/>
      <c r="E35" s="75"/>
      <c r="F35" s="69">
        <f t="shared" si="2"/>
        <v>0</v>
      </c>
      <c r="G35" s="76"/>
      <c r="H35" s="71">
        <f t="shared" si="3"/>
        <v>0</v>
      </c>
      <c r="I35" s="77"/>
      <c r="J35" s="73">
        <f t="shared" si="4"/>
        <v>0</v>
      </c>
      <c r="K35" s="57"/>
    </row>
    <row r="36" spans="1:11" ht="15" thickBot="1" x14ac:dyDescent="0.35">
      <c r="A36" s="78" t="s">
        <v>55</v>
      </c>
      <c r="B36" s="59">
        <v>10000</v>
      </c>
      <c r="C36" s="83"/>
      <c r="D36" s="83"/>
      <c r="E36" s="84"/>
      <c r="F36" s="85">
        <f t="shared" si="2"/>
        <v>0</v>
      </c>
      <c r="G36" s="76"/>
      <c r="H36" s="71">
        <f t="shared" si="3"/>
        <v>0</v>
      </c>
      <c r="I36" s="77"/>
      <c r="J36" s="73">
        <f t="shared" si="4"/>
        <v>0</v>
      </c>
      <c r="K36" s="57"/>
    </row>
    <row r="37" spans="1:11" x14ac:dyDescent="0.3">
      <c r="A37" s="81" t="s">
        <v>56</v>
      </c>
      <c r="B37" s="60">
        <v>87.41</v>
      </c>
      <c r="C37" s="86"/>
      <c r="D37" s="86"/>
      <c r="E37" s="82" t="s">
        <v>37</v>
      </c>
      <c r="F37" s="82">
        <f>SUM(F22:F36)</f>
        <v>99</v>
      </c>
      <c r="G37" s="76"/>
      <c r="H37" s="71">
        <f t="shared" si="3"/>
        <v>1</v>
      </c>
      <c r="I37" s="77"/>
      <c r="J37" s="73">
        <f t="shared" si="4"/>
        <v>1</v>
      </c>
      <c r="K37" s="57"/>
    </row>
    <row r="38" spans="1:11" x14ac:dyDescent="0.3">
      <c r="A38" s="43" t="s">
        <v>57</v>
      </c>
      <c r="B38" s="29">
        <v>73.34</v>
      </c>
      <c r="C38" s="157"/>
      <c r="D38" s="157"/>
      <c r="E38" s="157"/>
      <c r="F38" s="157"/>
      <c r="G38" s="76"/>
      <c r="H38" s="71">
        <f t="shared" si="3"/>
        <v>1</v>
      </c>
      <c r="I38" s="77"/>
      <c r="J38" s="73">
        <f t="shared" si="4"/>
        <v>1</v>
      </c>
      <c r="K38" s="57"/>
    </row>
    <row r="39" spans="1:11" x14ac:dyDescent="0.3">
      <c r="A39" s="43" t="s">
        <v>58</v>
      </c>
      <c r="B39" s="29">
        <v>33.332999999999998</v>
      </c>
      <c r="C39" s="157"/>
      <c r="D39" s="157"/>
      <c r="E39" s="157"/>
      <c r="F39" s="157"/>
      <c r="G39" s="76"/>
      <c r="H39" s="71">
        <f t="shared" si="3"/>
        <v>2</v>
      </c>
      <c r="I39" s="77"/>
      <c r="J39" s="73">
        <f t="shared" si="4"/>
        <v>2</v>
      </c>
      <c r="K39" s="57"/>
    </row>
    <row r="40" spans="1:11" x14ac:dyDescent="0.3">
      <c r="A40" s="43" t="s">
        <v>59</v>
      </c>
      <c r="B40" s="29">
        <v>18.32</v>
      </c>
      <c r="C40" s="157"/>
      <c r="D40" s="157"/>
      <c r="E40" s="157"/>
      <c r="F40" s="157"/>
      <c r="G40" s="76"/>
      <c r="H40" s="71">
        <f t="shared" si="3"/>
        <v>4</v>
      </c>
      <c r="I40" s="77"/>
      <c r="J40" s="73">
        <f t="shared" si="4"/>
        <v>3</v>
      </c>
      <c r="K40" s="57"/>
    </row>
    <row r="41" spans="1:11" x14ac:dyDescent="0.3">
      <c r="A41" s="43" t="s">
        <v>60</v>
      </c>
      <c r="B41" s="29">
        <v>16.690000000000001</v>
      </c>
      <c r="C41" s="157"/>
      <c r="D41" s="157"/>
      <c r="E41" s="157"/>
      <c r="F41" s="157"/>
      <c r="G41" s="76"/>
      <c r="H41" s="71">
        <f t="shared" si="3"/>
        <v>4</v>
      </c>
      <c r="I41" s="77"/>
      <c r="J41" s="73">
        <f t="shared" si="4"/>
        <v>4</v>
      </c>
      <c r="K41" s="57"/>
    </row>
    <row r="42" spans="1:11" ht="15" thickBot="1" x14ac:dyDescent="0.35">
      <c r="A42" s="78" t="s">
        <v>61</v>
      </c>
      <c r="B42" s="59">
        <v>13.86</v>
      </c>
      <c r="C42" s="83"/>
      <c r="D42" s="83"/>
      <c r="E42" s="83"/>
      <c r="F42" s="83"/>
      <c r="G42" s="87"/>
      <c r="H42" s="88">
        <f t="shared" si="3"/>
        <v>5</v>
      </c>
      <c r="I42" s="77"/>
      <c r="J42" s="73">
        <f t="shared" si="4"/>
        <v>4</v>
      </c>
      <c r="K42" s="57"/>
    </row>
    <row r="43" spans="1:11" x14ac:dyDescent="0.3">
      <c r="A43" s="81" t="s">
        <v>62</v>
      </c>
      <c r="B43" s="60">
        <v>87.41</v>
      </c>
      <c r="C43" s="86"/>
      <c r="D43" s="86"/>
      <c r="E43" s="86"/>
      <c r="F43" s="86"/>
      <c r="G43" s="82" t="s">
        <v>37</v>
      </c>
      <c r="H43" s="82">
        <f>SUM(H22:H42)</f>
        <v>99</v>
      </c>
      <c r="I43" s="77"/>
      <c r="J43" s="73">
        <f t="shared" si="4"/>
        <v>1</v>
      </c>
      <c r="K43" s="57"/>
    </row>
    <row r="44" spans="1:11" x14ac:dyDescent="0.3">
      <c r="A44" s="43" t="s">
        <v>63</v>
      </c>
      <c r="B44" s="29">
        <v>87.41</v>
      </c>
      <c r="C44" s="157"/>
      <c r="D44" s="157"/>
      <c r="E44" s="157"/>
      <c r="F44" s="157"/>
      <c r="G44" s="157"/>
      <c r="H44" s="157"/>
      <c r="I44" s="77"/>
      <c r="J44" s="73">
        <f t="shared" si="4"/>
        <v>1</v>
      </c>
      <c r="K44" s="57"/>
    </row>
    <row r="45" spans="1:11" x14ac:dyDescent="0.3">
      <c r="A45" s="43" t="s">
        <v>64</v>
      </c>
      <c r="B45" s="29">
        <v>72.849999999999994</v>
      </c>
      <c r="C45" s="157"/>
      <c r="D45" s="157"/>
      <c r="E45" s="157"/>
      <c r="F45" s="157"/>
      <c r="G45" s="157"/>
      <c r="H45" s="157"/>
      <c r="I45" s="77"/>
      <c r="J45" s="73">
        <f t="shared" si="4"/>
        <v>1</v>
      </c>
      <c r="K45" s="57"/>
    </row>
    <row r="46" spans="1:11" x14ac:dyDescent="0.3">
      <c r="A46" s="43" t="s">
        <v>65</v>
      </c>
      <c r="B46" s="29">
        <v>32.42</v>
      </c>
      <c r="C46" s="157"/>
      <c r="D46" s="157"/>
      <c r="E46" s="157"/>
      <c r="F46" s="157"/>
      <c r="G46" s="157"/>
      <c r="H46" s="157"/>
      <c r="I46" s="77"/>
      <c r="J46" s="73">
        <f t="shared" si="4"/>
        <v>2</v>
      </c>
      <c r="K46" s="57"/>
    </row>
    <row r="47" spans="1:11" x14ac:dyDescent="0.3">
      <c r="A47" s="43" t="s">
        <v>66</v>
      </c>
      <c r="B47" s="29">
        <v>25</v>
      </c>
      <c r="C47" s="157"/>
      <c r="D47" s="157"/>
      <c r="E47" s="157"/>
      <c r="F47" s="157"/>
      <c r="G47" s="157"/>
      <c r="H47" s="157"/>
      <c r="I47" s="77"/>
      <c r="J47" s="73">
        <f t="shared" si="4"/>
        <v>2</v>
      </c>
      <c r="K47" s="57"/>
    </row>
    <row r="48" spans="1:11" x14ac:dyDescent="0.3">
      <c r="A48" s="43" t="s">
        <v>67</v>
      </c>
      <c r="B48" s="29">
        <v>16.899999999999999</v>
      </c>
      <c r="C48" s="157"/>
      <c r="D48" s="157"/>
      <c r="E48" s="157"/>
      <c r="F48" s="157"/>
      <c r="G48" s="157"/>
      <c r="H48" s="157"/>
      <c r="I48" s="77"/>
      <c r="J48" s="73">
        <f t="shared" si="4"/>
        <v>4</v>
      </c>
      <c r="K48" s="57"/>
    </row>
    <row r="49" spans="1:12" ht="15" thickBot="1" x14ac:dyDescent="0.35">
      <c r="A49" s="78" t="s">
        <v>68</v>
      </c>
      <c r="B49" s="59">
        <v>12.24</v>
      </c>
      <c r="C49" s="83"/>
      <c r="D49" s="83"/>
      <c r="E49" s="83"/>
      <c r="F49" s="83"/>
      <c r="G49" s="83"/>
      <c r="H49" s="83"/>
      <c r="I49" s="89"/>
      <c r="J49" s="90">
        <f t="shared" si="4"/>
        <v>5</v>
      </c>
      <c r="K49" s="57"/>
    </row>
    <row r="50" spans="1:12" x14ac:dyDescent="0.3">
      <c r="A50" s="91"/>
      <c r="B50" s="91"/>
      <c r="C50" s="86"/>
      <c r="D50" s="86"/>
      <c r="E50" s="86"/>
      <c r="F50" s="86"/>
      <c r="G50" s="86"/>
      <c r="H50" s="86"/>
      <c r="I50" s="82" t="s">
        <v>37</v>
      </c>
      <c r="J50" s="82">
        <f>SUM(J22:J49)</f>
        <v>102</v>
      </c>
      <c r="K50" s="57"/>
    </row>
    <row r="51" spans="1:12" x14ac:dyDescent="0.3">
      <c r="A51" s="156" t="s">
        <v>310</v>
      </c>
      <c r="B51" s="145"/>
      <c r="C51" s="145"/>
      <c r="D51" s="145">
        <v>1</v>
      </c>
      <c r="E51" s="145"/>
      <c r="F51" s="145"/>
      <c r="G51" s="145"/>
      <c r="H51" s="145"/>
      <c r="I51" s="145"/>
      <c r="J51" s="145"/>
      <c r="K51" s="145"/>
    </row>
    <row r="52" spans="1:12" x14ac:dyDescent="0.3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92"/>
    </row>
    <row r="53" spans="1:12" x14ac:dyDescent="0.3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</row>
    <row r="54" spans="1:12" x14ac:dyDescent="0.3">
      <c r="A54" s="146"/>
      <c r="B54" s="146"/>
      <c r="C54" s="146"/>
      <c r="D54" s="146"/>
      <c r="E54" s="146"/>
      <c r="F54" s="146"/>
      <c r="G54" s="146"/>
      <c r="H54" s="146"/>
      <c r="I54" s="147"/>
      <c r="J54" s="146"/>
      <c r="K54" s="146"/>
    </row>
    <row r="55" spans="1:12" ht="21" x14ac:dyDescent="0.4">
      <c r="A55" s="153" t="s">
        <v>303</v>
      </c>
      <c r="B55" s="147"/>
      <c r="C55" s="147"/>
      <c r="D55" s="147"/>
      <c r="E55" s="147"/>
      <c r="F55" s="147"/>
      <c r="G55" s="147"/>
      <c r="H55" s="147"/>
      <c r="I55" s="147"/>
      <c r="J55" s="146"/>
      <c r="K55" s="146"/>
    </row>
    <row r="56" spans="1:12" x14ac:dyDescent="0.3">
      <c r="A56" s="154" t="s">
        <v>95</v>
      </c>
      <c r="B56" s="146"/>
      <c r="C56" s="146"/>
      <c r="D56" s="146"/>
      <c r="E56" s="146"/>
      <c r="F56" s="146"/>
      <c r="G56" s="146"/>
      <c r="H56" s="146"/>
      <c r="I56" s="147"/>
      <c r="J56" s="146"/>
      <c r="K56" s="146"/>
    </row>
    <row r="57" spans="1:12" x14ac:dyDescent="0.3">
      <c r="A57" s="147"/>
      <c r="B57" s="149" t="s">
        <v>304</v>
      </c>
      <c r="C57" s="162" t="s">
        <v>128</v>
      </c>
      <c r="D57" s="200"/>
      <c r="E57" s="201"/>
      <c r="F57" s="162" t="s">
        <v>129</v>
      </c>
      <c r="G57" s="165"/>
      <c r="H57" s="166"/>
      <c r="I57" s="147"/>
      <c r="J57" s="146"/>
      <c r="K57" s="146"/>
    </row>
    <row r="58" spans="1:12" x14ac:dyDescent="0.3">
      <c r="A58" s="147"/>
      <c r="B58" s="147"/>
      <c r="C58" s="162" t="s">
        <v>33</v>
      </c>
      <c r="D58" s="163"/>
      <c r="E58" s="164"/>
      <c r="F58" s="162" t="s">
        <v>34</v>
      </c>
      <c r="G58" s="163"/>
      <c r="H58" s="164"/>
      <c r="I58" s="147"/>
      <c r="J58" s="146"/>
      <c r="K58" s="146"/>
    </row>
    <row r="59" spans="1:12" x14ac:dyDescent="0.3">
      <c r="A59" s="150"/>
      <c r="B59" s="146"/>
      <c r="C59" s="148" t="s">
        <v>18</v>
      </c>
      <c r="D59" s="148" t="s">
        <v>19</v>
      </c>
      <c r="E59" s="148" t="s">
        <v>20</v>
      </c>
      <c r="F59" s="148" t="s">
        <v>21</v>
      </c>
      <c r="G59" s="148" t="s">
        <v>22</v>
      </c>
      <c r="H59" s="148" t="s">
        <v>23</v>
      </c>
      <c r="I59" s="147"/>
      <c r="J59" s="146"/>
      <c r="K59" s="146"/>
    </row>
    <row r="60" spans="1:12" x14ac:dyDescent="0.3">
      <c r="A60" s="149" t="s">
        <v>305</v>
      </c>
      <c r="B60" s="149">
        <v>100</v>
      </c>
      <c r="C60" s="202" t="s">
        <v>302</v>
      </c>
      <c r="D60" s="158" t="s">
        <v>149</v>
      </c>
      <c r="E60" s="158" t="s">
        <v>150</v>
      </c>
      <c r="F60" s="158" t="s">
        <v>151</v>
      </c>
      <c r="G60" s="158" t="s">
        <v>152</v>
      </c>
      <c r="H60" s="159" t="s">
        <v>153</v>
      </c>
      <c r="I60" s="147"/>
      <c r="J60" s="146"/>
      <c r="K60" s="146"/>
    </row>
    <row r="61" spans="1:12" x14ac:dyDescent="0.3">
      <c r="A61" s="149" t="s">
        <v>306</v>
      </c>
      <c r="B61" s="155" t="s">
        <v>307</v>
      </c>
      <c r="C61" s="149">
        <v>3.57</v>
      </c>
      <c r="D61" s="149">
        <v>10.85</v>
      </c>
      <c r="E61" s="149">
        <v>10.98</v>
      </c>
      <c r="F61" s="149">
        <v>2.46</v>
      </c>
      <c r="G61" s="149">
        <v>2.39</v>
      </c>
      <c r="H61" s="149">
        <v>2.36</v>
      </c>
      <c r="I61" s="147"/>
      <c r="J61" s="146"/>
      <c r="K61" s="146"/>
    </row>
    <row r="62" spans="1:12" x14ac:dyDescent="0.3">
      <c r="A62" s="149"/>
      <c r="B62" s="149"/>
      <c r="C62" s="149" t="s">
        <v>81</v>
      </c>
      <c r="D62" s="150"/>
      <c r="E62" s="150"/>
      <c r="F62" s="150"/>
      <c r="G62" s="150"/>
      <c r="H62" s="150"/>
      <c r="I62" s="147"/>
      <c r="J62" s="146"/>
      <c r="K62" s="146"/>
    </row>
    <row r="63" spans="1:12" x14ac:dyDescent="0.3">
      <c r="A63" s="149" t="s">
        <v>24</v>
      </c>
      <c r="B63" s="149">
        <f>ROUND(($C$61*$F$61),2)</f>
        <v>8.7799999999999994</v>
      </c>
      <c r="C63" s="149">
        <f>ROUND(((1/B63)/(1/$B$63+1/$B$64+1/$B$65+1/$B$66+1/$B$67+1/$B$68+1/$B$69+1/$B$70+1/$B$71))*$B$60,0)</f>
        <v>20</v>
      </c>
      <c r="D63" s="151"/>
      <c r="E63" s="150"/>
      <c r="F63" s="150"/>
      <c r="G63" s="150"/>
      <c r="H63" s="150"/>
      <c r="I63" s="147"/>
      <c r="J63" s="146"/>
      <c r="K63" s="146"/>
    </row>
    <row r="64" spans="1:12" x14ac:dyDescent="0.3">
      <c r="A64" s="149" t="s">
        <v>25</v>
      </c>
      <c r="B64" s="149">
        <f>ROUND(($C$61*$G$61),2)</f>
        <v>8.5299999999999994</v>
      </c>
      <c r="C64" s="149">
        <f t="shared" ref="C64:C71" si="5">ROUND(((1/B64)/(1/$B$63+1/$B$64+1/$B$65+1/$B$66+1/$B$67+1/$B$68+1/$B$69+1/$B$70+1/$B$71))*$B$60,0)</f>
        <v>20</v>
      </c>
      <c r="D64" s="150"/>
      <c r="E64" s="149"/>
      <c r="F64" s="150"/>
      <c r="G64" s="150"/>
      <c r="H64" s="150"/>
      <c r="I64" s="147"/>
      <c r="J64" s="146"/>
      <c r="K64" s="146"/>
    </row>
    <row r="65" spans="1:11" x14ac:dyDescent="0.3">
      <c r="A65" s="149" t="s">
        <v>26</v>
      </c>
      <c r="B65" s="149">
        <f>ROUND(($C$61*$H$61),2)</f>
        <v>8.43</v>
      </c>
      <c r="C65" s="149">
        <f t="shared" si="5"/>
        <v>21</v>
      </c>
      <c r="D65" s="150"/>
      <c r="E65" s="150"/>
      <c r="F65" s="150"/>
      <c r="G65" s="150"/>
      <c r="H65" s="150"/>
      <c r="I65" s="147"/>
      <c r="J65" s="146"/>
      <c r="K65" s="146"/>
    </row>
    <row r="66" spans="1:11" x14ac:dyDescent="0.3">
      <c r="A66" s="149" t="s">
        <v>27</v>
      </c>
      <c r="B66" s="149">
        <f>ROUND(($D$61*$F$61),2)</f>
        <v>26.69</v>
      </c>
      <c r="C66" s="149">
        <f t="shared" si="5"/>
        <v>6</v>
      </c>
      <c r="D66" s="150"/>
      <c r="E66" s="150"/>
      <c r="F66" s="150"/>
      <c r="G66" s="150"/>
      <c r="H66" s="150"/>
      <c r="I66" s="147"/>
      <c r="J66" s="146"/>
      <c r="K66" s="146"/>
    </row>
    <row r="67" spans="1:11" x14ac:dyDescent="0.3">
      <c r="A67" s="149" t="s">
        <v>28</v>
      </c>
      <c r="B67" s="149">
        <f>ROUND(($D$61*$G$61),2)</f>
        <v>25.93</v>
      </c>
      <c r="C67" s="149">
        <f t="shared" si="5"/>
        <v>7</v>
      </c>
      <c r="D67" s="150"/>
      <c r="E67" s="150"/>
      <c r="F67" s="150"/>
      <c r="G67" s="150"/>
      <c r="H67" s="150"/>
      <c r="I67" s="147"/>
      <c r="J67" s="146"/>
      <c r="K67" s="146"/>
    </row>
    <row r="68" spans="1:11" x14ac:dyDescent="0.3">
      <c r="A68" s="149" t="s">
        <v>29</v>
      </c>
      <c r="B68" s="149">
        <f>ROUND(($D$61*$H$61),2)</f>
        <v>25.61</v>
      </c>
      <c r="C68" s="149">
        <f t="shared" si="5"/>
        <v>7</v>
      </c>
      <c r="D68" s="150"/>
      <c r="E68" s="150"/>
      <c r="F68" s="150"/>
      <c r="G68" s="150"/>
      <c r="H68" s="150"/>
      <c r="I68" s="147"/>
      <c r="J68" s="146"/>
      <c r="K68" s="146"/>
    </row>
    <row r="69" spans="1:11" x14ac:dyDescent="0.3">
      <c r="A69" s="149" t="s">
        <v>30</v>
      </c>
      <c r="B69" s="149">
        <f>ROUND(($E$61*$F$61),2)</f>
        <v>27.01</v>
      </c>
      <c r="C69" s="149">
        <f t="shared" si="5"/>
        <v>6</v>
      </c>
      <c r="D69" s="150"/>
      <c r="E69" s="150"/>
      <c r="F69" s="150"/>
      <c r="G69" s="150"/>
      <c r="H69" s="150"/>
      <c r="I69" s="147"/>
      <c r="J69" s="146"/>
      <c r="K69" s="146"/>
    </row>
    <row r="70" spans="1:11" x14ac:dyDescent="0.3">
      <c r="A70" s="149" t="s">
        <v>31</v>
      </c>
      <c r="B70" s="149">
        <f>ROUND(($E$61*$G$61),2)</f>
        <v>26.24</v>
      </c>
      <c r="C70" s="149">
        <f t="shared" si="5"/>
        <v>7</v>
      </c>
      <c r="D70" s="150"/>
      <c r="E70" s="150"/>
      <c r="F70" s="150"/>
      <c r="G70" s="150"/>
      <c r="H70" s="150"/>
      <c r="I70" s="147"/>
      <c r="J70" s="146"/>
      <c r="K70" s="146"/>
    </row>
    <row r="71" spans="1:11" x14ac:dyDescent="0.3">
      <c r="A71" s="149" t="s">
        <v>32</v>
      </c>
      <c r="B71" s="149">
        <f>ROUND(($E$61*$H$61),2)</f>
        <v>25.91</v>
      </c>
      <c r="C71" s="149">
        <f t="shared" si="5"/>
        <v>7</v>
      </c>
      <c r="D71" s="150"/>
      <c r="E71" s="150"/>
      <c r="F71" s="150"/>
      <c r="G71" s="150"/>
      <c r="H71" s="150"/>
      <c r="I71" s="147"/>
      <c r="J71" s="146"/>
      <c r="K71" s="146"/>
    </row>
    <row r="72" spans="1:11" x14ac:dyDescent="0.3">
      <c r="A72" s="146"/>
      <c r="B72" s="149"/>
      <c r="C72" s="149"/>
      <c r="D72" s="150"/>
      <c r="E72" s="150"/>
      <c r="F72" s="150"/>
      <c r="G72" s="150"/>
      <c r="H72" s="150"/>
      <c r="I72" s="147"/>
      <c r="J72" s="146"/>
      <c r="K72" s="146"/>
    </row>
    <row r="73" spans="1:11" x14ac:dyDescent="0.3">
      <c r="A73" s="149" t="s">
        <v>12</v>
      </c>
      <c r="B73" s="149">
        <f>ROUND(((1/B63)/(1/$B$63+1/$B$64+1/$B$65+1/$B$66+1/$B$67+1/$B$68+1/$B$69+1/$B$70+1/$B$71))*B63,2)</f>
        <v>1.73</v>
      </c>
      <c r="C73" s="149">
        <f>SUM(C63:C71)</f>
        <v>101</v>
      </c>
      <c r="D73" s="149" t="s">
        <v>37</v>
      </c>
      <c r="E73" s="150"/>
      <c r="F73" s="152"/>
      <c r="G73" s="150"/>
      <c r="H73" s="150"/>
      <c r="I73" s="147"/>
      <c r="J73" s="146"/>
      <c r="K73" s="146"/>
    </row>
    <row r="74" spans="1:11" x14ac:dyDescent="0.3">
      <c r="A74" s="149"/>
      <c r="B74" s="149"/>
      <c r="C74" s="149"/>
      <c r="D74" s="150"/>
      <c r="E74" s="150"/>
      <c r="F74" s="150"/>
      <c r="G74" s="150"/>
      <c r="H74" s="150"/>
      <c r="I74" s="147"/>
      <c r="J74" s="146"/>
      <c r="K74" s="146"/>
    </row>
    <row r="75" spans="1:11" x14ac:dyDescent="0.3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</row>
    <row r="76" spans="1:11" x14ac:dyDescent="0.3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</row>
    <row r="77" spans="1:11" x14ac:dyDescent="0.3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</row>
    <row r="78" spans="1:11" x14ac:dyDescent="0.3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</row>
    <row r="79" spans="1:11" ht="21" x14ac:dyDescent="0.4">
      <c r="A79" s="153" t="s">
        <v>308</v>
      </c>
      <c r="B79" s="147"/>
      <c r="C79" s="147"/>
      <c r="D79" s="147"/>
      <c r="E79" s="147"/>
      <c r="F79" s="147"/>
      <c r="G79" s="147"/>
      <c r="H79" s="147"/>
      <c r="I79" s="147"/>
      <c r="J79" s="146"/>
      <c r="K79" s="146"/>
    </row>
    <row r="80" spans="1:11" x14ac:dyDescent="0.3">
      <c r="A80" s="154" t="s">
        <v>95</v>
      </c>
      <c r="B80" s="146"/>
      <c r="C80" s="146"/>
      <c r="D80" s="146"/>
      <c r="E80" s="146"/>
      <c r="F80" s="146"/>
      <c r="G80" s="146"/>
      <c r="H80" s="146"/>
      <c r="I80" s="147"/>
      <c r="J80" s="146"/>
      <c r="K80" s="146"/>
    </row>
    <row r="81" spans="1:11" x14ac:dyDescent="0.3">
      <c r="A81" s="147"/>
      <c r="B81" s="149" t="s">
        <v>309</v>
      </c>
      <c r="C81" s="203" t="s">
        <v>128</v>
      </c>
      <c r="D81" s="204"/>
      <c r="E81" s="203" t="s">
        <v>129</v>
      </c>
      <c r="F81" s="203"/>
      <c r="G81" s="203" t="s">
        <v>154</v>
      </c>
      <c r="H81" s="205"/>
      <c r="I81" s="147"/>
      <c r="J81" s="146"/>
      <c r="K81" s="146"/>
    </row>
    <row r="82" spans="1:11" x14ac:dyDescent="0.3">
      <c r="A82" s="147"/>
      <c r="B82" s="147"/>
      <c r="C82" s="162" t="s">
        <v>33</v>
      </c>
      <c r="D82" s="163"/>
      <c r="E82" s="165" t="s">
        <v>34</v>
      </c>
      <c r="F82" s="165"/>
      <c r="G82" s="165" t="s">
        <v>157</v>
      </c>
      <c r="H82" s="166"/>
      <c r="I82" s="147"/>
      <c r="J82" s="146"/>
      <c r="K82" s="146"/>
    </row>
    <row r="83" spans="1:11" x14ac:dyDescent="0.3">
      <c r="A83" s="150"/>
      <c r="B83" s="146"/>
      <c r="C83" s="148" t="s">
        <v>18</v>
      </c>
      <c r="D83" s="148" t="s">
        <v>19</v>
      </c>
      <c r="E83" s="148" t="s">
        <v>21</v>
      </c>
      <c r="F83" s="148" t="s">
        <v>22</v>
      </c>
      <c r="G83" s="148" t="s">
        <v>155</v>
      </c>
      <c r="H83" s="148" t="s">
        <v>156</v>
      </c>
      <c r="I83" s="147"/>
      <c r="J83" s="146"/>
      <c r="K83" s="146"/>
    </row>
    <row r="84" spans="1:11" x14ac:dyDescent="0.3">
      <c r="A84" s="149" t="s">
        <v>305</v>
      </c>
      <c r="B84" s="149">
        <v>100</v>
      </c>
      <c r="C84" s="202" t="s">
        <v>302</v>
      </c>
      <c r="D84" s="158" t="s">
        <v>149</v>
      </c>
      <c r="E84" s="158" t="s">
        <v>166</v>
      </c>
      <c r="F84" s="158" t="s">
        <v>151</v>
      </c>
      <c r="G84" s="158" t="s">
        <v>152</v>
      </c>
      <c r="H84" s="159" t="s">
        <v>153</v>
      </c>
      <c r="I84" s="147"/>
      <c r="J84" s="146"/>
      <c r="K84" s="146"/>
    </row>
    <row r="85" spans="1:11" x14ac:dyDescent="0.3">
      <c r="A85" s="149" t="s">
        <v>306</v>
      </c>
      <c r="B85" s="155" t="s">
        <v>307</v>
      </c>
      <c r="C85" s="149">
        <v>3.55</v>
      </c>
      <c r="D85" s="149">
        <v>2.16</v>
      </c>
      <c r="E85" s="149">
        <v>3.38</v>
      </c>
      <c r="F85" s="149">
        <v>1.82</v>
      </c>
      <c r="G85" s="149">
        <v>2.39</v>
      </c>
      <c r="H85" s="149">
        <v>1.55</v>
      </c>
      <c r="I85" s="147"/>
      <c r="J85" s="146"/>
      <c r="K85" s="146"/>
    </row>
    <row r="86" spans="1:11" x14ac:dyDescent="0.3">
      <c r="A86" s="149"/>
      <c r="B86" s="149"/>
      <c r="C86" s="149" t="s">
        <v>81</v>
      </c>
      <c r="D86" s="150"/>
      <c r="E86" s="150"/>
      <c r="F86" s="150"/>
      <c r="G86" s="150"/>
      <c r="H86" s="150"/>
      <c r="I86" s="147"/>
      <c r="J86" s="146"/>
      <c r="K86" s="146"/>
    </row>
    <row r="87" spans="1:11" x14ac:dyDescent="0.3">
      <c r="A87" s="149" t="s">
        <v>158</v>
      </c>
      <c r="B87" s="149">
        <f>ROUND(($C$85*$E$85*$G$85),2)</f>
        <v>28.68</v>
      </c>
      <c r="C87" s="149">
        <f>ROUND(((1/B87)/(1/$B$87+1/$B$88+1/$B$89+1/$B$90+1/$B$91+1/$B$92+1/$B$93+1/$B$94))*$B$84,0)</f>
        <v>5</v>
      </c>
      <c r="D87" s="151"/>
      <c r="E87" s="150"/>
      <c r="F87" s="150"/>
      <c r="G87" s="150"/>
      <c r="H87" s="150"/>
      <c r="I87" s="147"/>
      <c r="J87" s="146"/>
      <c r="K87" s="146"/>
    </row>
    <row r="88" spans="1:11" x14ac:dyDescent="0.3">
      <c r="A88" s="149" t="s">
        <v>159</v>
      </c>
      <c r="B88" s="149">
        <f>ROUND(($C$85*$E$85*$H$85),2)</f>
        <v>18.600000000000001</v>
      </c>
      <c r="C88" s="149">
        <f t="shared" ref="C88:C94" si="6">ROUND(((1/B88)/(1/$B$87+1/$B$88+1/$B$89+1/$B$90+1/$B$91+1/$B$92+1/$B$93+1/$B$94))*$B$84,0)</f>
        <v>8</v>
      </c>
      <c r="D88" s="150"/>
      <c r="E88" s="149"/>
      <c r="F88" s="150"/>
      <c r="G88" s="150"/>
      <c r="H88" s="150"/>
      <c r="I88" s="147"/>
      <c r="J88" s="146"/>
      <c r="K88" s="146"/>
    </row>
    <row r="89" spans="1:11" x14ac:dyDescent="0.3">
      <c r="A89" s="149" t="s">
        <v>160</v>
      </c>
      <c r="B89" s="149">
        <f>ROUND(($C$85*$F$85*$G$85),2)</f>
        <v>15.44</v>
      </c>
      <c r="C89" s="149">
        <f t="shared" si="6"/>
        <v>10</v>
      </c>
      <c r="D89" s="150"/>
      <c r="E89" s="150"/>
      <c r="F89" s="150"/>
      <c r="G89" s="150"/>
      <c r="H89" s="150"/>
      <c r="I89" s="147"/>
      <c r="J89" s="146"/>
      <c r="K89" s="146"/>
    </row>
    <row r="90" spans="1:11" x14ac:dyDescent="0.3">
      <c r="A90" s="149" t="s">
        <v>161</v>
      </c>
      <c r="B90" s="149">
        <f>ROUND(($C$85*$F$85*$H$85),2)</f>
        <v>10.01</v>
      </c>
      <c r="C90" s="149">
        <f t="shared" si="6"/>
        <v>15</v>
      </c>
      <c r="D90" s="150"/>
      <c r="E90" s="150"/>
      <c r="F90" s="150"/>
      <c r="G90" s="150"/>
      <c r="H90" s="150"/>
      <c r="I90" s="147"/>
      <c r="J90" s="146"/>
      <c r="K90" s="146"/>
    </row>
    <row r="91" spans="1:11" x14ac:dyDescent="0.3">
      <c r="A91" s="149" t="s">
        <v>162</v>
      </c>
      <c r="B91" s="149">
        <f>ROUND(($D$85*$E$85*$G$85),2)</f>
        <v>17.45</v>
      </c>
      <c r="C91" s="149">
        <f t="shared" si="6"/>
        <v>9</v>
      </c>
      <c r="D91" s="150"/>
      <c r="E91" s="150"/>
      <c r="F91" s="150"/>
      <c r="G91" s="150"/>
      <c r="H91" s="150"/>
      <c r="I91" s="147"/>
      <c r="J91" s="146"/>
      <c r="K91" s="146"/>
    </row>
    <row r="92" spans="1:11" x14ac:dyDescent="0.3">
      <c r="A92" s="149" t="s">
        <v>163</v>
      </c>
      <c r="B92" s="149">
        <f>ROUND(($D$85*$E$85*$H$85),2)</f>
        <v>11.32</v>
      </c>
      <c r="C92" s="149">
        <f t="shared" si="6"/>
        <v>13</v>
      </c>
      <c r="D92" s="150"/>
      <c r="E92" s="150"/>
      <c r="F92" s="150"/>
      <c r="G92" s="150"/>
      <c r="H92" s="150"/>
      <c r="I92" s="147"/>
      <c r="J92" s="146"/>
      <c r="K92" s="146"/>
    </row>
    <row r="93" spans="1:11" x14ac:dyDescent="0.3">
      <c r="A93" s="149" t="s">
        <v>164</v>
      </c>
      <c r="B93" s="149">
        <f>ROUND(($D$85*$F$85*$G$85),2)</f>
        <v>9.4</v>
      </c>
      <c r="C93" s="149">
        <f t="shared" si="6"/>
        <v>16</v>
      </c>
      <c r="D93" s="150"/>
      <c r="E93" s="150"/>
      <c r="F93" s="150"/>
      <c r="G93" s="150"/>
      <c r="H93" s="150"/>
      <c r="I93" s="147"/>
      <c r="J93" s="146"/>
      <c r="K93" s="146"/>
    </row>
    <row r="94" spans="1:11" x14ac:dyDescent="0.3">
      <c r="A94" s="149" t="s">
        <v>165</v>
      </c>
      <c r="B94" s="149">
        <f>ROUND(($D$85*$F$85*$H$85),2)</f>
        <v>6.09</v>
      </c>
      <c r="C94" s="149">
        <f t="shared" si="6"/>
        <v>25</v>
      </c>
      <c r="D94" s="150"/>
      <c r="E94" s="150"/>
      <c r="F94" s="150"/>
      <c r="G94" s="150"/>
      <c r="H94" s="150"/>
      <c r="I94" s="147"/>
      <c r="J94" s="146"/>
      <c r="K94" s="146"/>
    </row>
    <row r="95" spans="1:11" x14ac:dyDescent="0.3">
      <c r="A95" s="149"/>
      <c r="B95" s="149"/>
      <c r="C95" s="149"/>
      <c r="D95" s="150"/>
      <c r="E95" s="150"/>
      <c r="F95" s="150"/>
      <c r="G95" s="150"/>
      <c r="H95" s="150"/>
      <c r="I95" s="147"/>
      <c r="J95" s="146"/>
      <c r="K95" s="146"/>
    </row>
    <row r="96" spans="1:11" x14ac:dyDescent="0.3">
      <c r="A96" s="149" t="s">
        <v>12</v>
      </c>
      <c r="B96" s="149">
        <f>ROUND(((1/B87)/(1/$B$87+1/$B$88+1/$B$89+1/$B$90+1/$B$91+1/$B$92+1/$B$93+1/$B$94))*$B$87,2)</f>
        <v>1.49</v>
      </c>
      <c r="C96" s="149">
        <f>SUM(C87:C95)</f>
        <v>101</v>
      </c>
      <c r="D96" s="149" t="s">
        <v>37</v>
      </c>
      <c r="E96" s="150"/>
      <c r="F96" s="150"/>
      <c r="G96" s="150"/>
      <c r="H96" s="150"/>
      <c r="I96" s="147"/>
      <c r="J96" s="146"/>
      <c r="K96" s="146"/>
    </row>
    <row r="97" spans="1:11" x14ac:dyDescent="0.3">
      <c r="A97" s="146"/>
      <c r="B97" s="146"/>
      <c r="C97" s="146"/>
      <c r="D97" s="146"/>
      <c r="E97" s="150"/>
      <c r="F97" s="152"/>
      <c r="G97" s="150"/>
      <c r="H97" s="150"/>
      <c r="I97" s="147"/>
      <c r="J97" s="146"/>
      <c r="K97" s="146"/>
    </row>
    <row r="98" spans="1:11" x14ac:dyDescent="0.3">
      <c r="A98" s="149"/>
      <c r="B98" s="149"/>
      <c r="C98" s="149"/>
      <c r="D98" s="150"/>
      <c r="E98" s="150"/>
      <c r="F98" s="150"/>
      <c r="G98" s="150"/>
      <c r="H98" s="150"/>
      <c r="I98" s="147"/>
      <c r="J98" s="146"/>
      <c r="K98" s="146"/>
    </row>
    <row r="99" spans="1:11" x14ac:dyDescent="0.3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</row>
    <row r="100" spans="1:11" x14ac:dyDescent="0.3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</row>
  </sheetData>
  <sheetProtection algorithmName="SHA-512" hashValue="UFuyspt+QIwPE2MDg3N01+8IuRcrTqaE0eu1H7wRxaKQ17KxsJcd1H/GwJCnZcgX3bAjDKbnLavtPhvsL5EJnQ==" saltValue="dCiEVODJ8llnnWTJedIhLQ==" spinCount="100000" sheet="1" objects="1" scenarios="1"/>
  <mergeCells count="11">
    <mergeCell ref="C81:D81"/>
    <mergeCell ref="E81:F81"/>
    <mergeCell ref="G81:H81"/>
    <mergeCell ref="C82:D82"/>
    <mergeCell ref="E82:F82"/>
    <mergeCell ref="G82:H82"/>
    <mergeCell ref="A17:B17"/>
    <mergeCell ref="F57:H57"/>
    <mergeCell ref="C57:E57"/>
    <mergeCell ref="C58:E58"/>
    <mergeCell ref="F58:H5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A87E-0BB9-4F6C-AEE1-80ABB3790AC1}">
  <dimension ref="A2:M55"/>
  <sheetViews>
    <sheetView workbookViewId="0">
      <selection activeCell="D31" sqref="D31"/>
    </sheetView>
  </sheetViews>
  <sheetFormatPr baseColWidth="10" defaultColWidth="10.77734375" defaultRowHeight="14.4" x14ac:dyDescent="0.3"/>
  <cols>
    <col min="1" max="1" width="37.6640625" style="35" customWidth="1"/>
    <col min="2" max="2" width="34.6640625" style="35" customWidth="1"/>
    <col min="3" max="3" width="26.21875" style="35" customWidth="1"/>
    <col min="4" max="4" width="22.77734375" style="35" customWidth="1"/>
    <col min="5" max="8" width="10.77734375" style="35"/>
    <col min="9" max="9" width="25.109375" style="35" customWidth="1"/>
    <col min="10" max="10" width="10.77734375" style="35"/>
    <col min="11" max="11" width="15.44140625" style="35" customWidth="1"/>
    <col min="12" max="12" width="10.77734375" style="35"/>
    <col min="13" max="13" width="23.21875" style="35" customWidth="1"/>
    <col min="14" max="16384" width="10.77734375" style="35"/>
  </cols>
  <sheetData>
    <row r="2" spans="1:13" ht="21" x14ac:dyDescent="0.4">
      <c r="A2" s="31" t="s">
        <v>96</v>
      </c>
      <c r="B2" s="32"/>
      <c r="C2" s="32"/>
      <c r="D2" s="33" t="s">
        <v>112</v>
      </c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3">
      <c r="A3" s="33" t="s">
        <v>97</v>
      </c>
      <c r="B3" s="36"/>
      <c r="C3" s="36"/>
      <c r="D3" s="33" t="s">
        <v>113</v>
      </c>
      <c r="E3" s="33"/>
      <c r="F3" s="33"/>
      <c r="G3" s="33"/>
      <c r="H3" s="33"/>
      <c r="I3" s="33"/>
      <c r="J3" s="33"/>
      <c r="K3" s="33"/>
      <c r="L3" s="33"/>
      <c r="M3" s="36"/>
    </row>
    <row r="4" spans="1:13" x14ac:dyDescent="0.3">
      <c r="A4" s="36"/>
      <c r="B4" s="28" t="s">
        <v>124</v>
      </c>
      <c r="C4" s="36"/>
      <c r="D4" s="33" t="s">
        <v>114</v>
      </c>
      <c r="E4" s="33"/>
      <c r="F4" s="33"/>
      <c r="G4" s="33"/>
      <c r="H4" s="33"/>
      <c r="I4" s="33"/>
      <c r="J4" s="33"/>
      <c r="K4" s="33"/>
      <c r="L4" s="33"/>
      <c r="M4" s="36"/>
    </row>
    <row r="5" spans="1:13" x14ac:dyDescent="0.3">
      <c r="A5" s="47" t="s">
        <v>101</v>
      </c>
      <c r="B5" s="111">
        <v>250</v>
      </c>
      <c r="C5" s="38" t="s">
        <v>0</v>
      </c>
      <c r="D5" s="38" t="s">
        <v>1</v>
      </c>
      <c r="E5" s="38" t="s">
        <v>2</v>
      </c>
      <c r="F5" s="38" t="s">
        <v>3</v>
      </c>
      <c r="G5" s="38" t="s">
        <v>4</v>
      </c>
      <c r="H5" s="38" t="s">
        <v>5</v>
      </c>
      <c r="I5" s="38" t="s">
        <v>6</v>
      </c>
      <c r="J5" s="38" t="s">
        <v>7</v>
      </c>
      <c r="K5" s="38" t="s">
        <v>8</v>
      </c>
      <c r="L5" s="38" t="s">
        <v>9</v>
      </c>
      <c r="M5" s="36"/>
    </row>
    <row r="6" spans="1:13" x14ac:dyDescent="0.3">
      <c r="A6" s="47"/>
      <c r="B6" s="39" t="s">
        <v>115</v>
      </c>
      <c r="C6" s="40">
        <f t="shared" ref="C6:L6" si="0">IF(C7=10000,1,C7)</f>
        <v>1.0900000000000001</v>
      </c>
      <c r="D6" s="40">
        <f t="shared" si="0"/>
        <v>1.1000000000000001</v>
      </c>
      <c r="E6" s="40">
        <f t="shared" si="0"/>
        <v>1.1100000000000001</v>
      </c>
      <c r="F6" s="40">
        <f t="shared" si="0"/>
        <v>1</v>
      </c>
      <c r="G6" s="40">
        <f t="shared" si="0"/>
        <v>1</v>
      </c>
      <c r="H6" s="40">
        <f t="shared" si="0"/>
        <v>1</v>
      </c>
      <c r="I6" s="40">
        <f t="shared" si="0"/>
        <v>1</v>
      </c>
      <c r="J6" s="40">
        <f t="shared" si="0"/>
        <v>1</v>
      </c>
      <c r="K6" s="40">
        <f t="shared" si="0"/>
        <v>1</v>
      </c>
      <c r="L6" s="40">
        <f t="shared" si="0"/>
        <v>1</v>
      </c>
      <c r="M6" s="36"/>
    </row>
    <row r="7" spans="1:13" x14ac:dyDescent="0.3">
      <c r="A7" s="47" t="s">
        <v>10</v>
      </c>
      <c r="B7" s="41">
        <f>ROUND(($C$6*$D$6*$E$6*$F$6*$G$6*$H$6*$I$6*$J$6*$K$6*$L$6),2)</f>
        <v>1.33</v>
      </c>
      <c r="C7" s="29">
        <v>1.0900000000000001</v>
      </c>
      <c r="D7" s="29">
        <v>1.1000000000000001</v>
      </c>
      <c r="E7" s="29">
        <v>1.1100000000000001</v>
      </c>
      <c r="F7" s="29">
        <v>10000</v>
      </c>
      <c r="G7" s="29">
        <v>10000</v>
      </c>
      <c r="H7" s="29">
        <v>10000</v>
      </c>
      <c r="I7" s="29">
        <v>10000</v>
      </c>
      <c r="J7" s="29">
        <v>10000</v>
      </c>
      <c r="K7" s="29">
        <v>10000</v>
      </c>
      <c r="L7" s="29">
        <v>10000</v>
      </c>
      <c r="M7" s="42" t="s">
        <v>37</v>
      </c>
    </row>
    <row r="8" spans="1:13" x14ac:dyDescent="0.3">
      <c r="A8" s="47"/>
      <c r="B8" s="47" t="s">
        <v>100</v>
      </c>
      <c r="C8" s="43">
        <f>ROUND(((1/C7)/(1/$C$7+1/$D$7+1/$E$7+1/$F$7+1/$G$7+1/$H$7+1/$I$7+1/$J$7+1/$K$7+1/$L$7))*$B$5,0)</f>
        <v>84</v>
      </c>
      <c r="D8" s="43">
        <f t="shared" ref="D8:L8" si="1">ROUND(((1/D7)/(1/$C$7+1/$D$7+1/$E$7+1/$F$7+1/$G$7+1/$H$7+1/$I$7+1/$J$7+1/$K$7+1/$L$7))*$B$5,0)</f>
        <v>83</v>
      </c>
      <c r="E8" s="43">
        <f t="shared" si="1"/>
        <v>83</v>
      </c>
      <c r="F8" s="43">
        <f t="shared" si="1"/>
        <v>0</v>
      </c>
      <c r="G8" s="43">
        <f t="shared" si="1"/>
        <v>0</v>
      </c>
      <c r="H8" s="43">
        <f t="shared" si="1"/>
        <v>0</v>
      </c>
      <c r="I8" s="43">
        <f t="shared" si="1"/>
        <v>0</v>
      </c>
      <c r="J8" s="43">
        <f t="shared" si="1"/>
        <v>0</v>
      </c>
      <c r="K8" s="43">
        <f t="shared" si="1"/>
        <v>0</v>
      </c>
      <c r="L8" s="43">
        <f t="shared" si="1"/>
        <v>0</v>
      </c>
      <c r="M8" s="42">
        <f>SUM(C8:L8)</f>
        <v>250</v>
      </c>
    </row>
    <row r="9" spans="1:13" x14ac:dyDescent="0.3">
      <c r="A9" s="44" t="s">
        <v>11</v>
      </c>
      <c r="B9" s="44"/>
      <c r="C9" s="44"/>
      <c r="D9" s="44"/>
      <c r="E9" s="44"/>
      <c r="F9" s="44"/>
      <c r="G9" s="44"/>
      <c r="H9" s="47"/>
      <c r="I9" s="47"/>
      <c r="J9" s="47"/>
      <c r="K9" s="47"/>
      <c r="L9" s="47"/>
      <c r="M9" s="36"/>
    </row>
    <row r="10" spans="1:13" x14ac:dyDescent="0.3">
      <c r="A10" s="44"/>
      <c r="B10" s="44"/>
      <c r="C10" s="44"/>
      <c r="D10" s="44"/>
      <c r="E10" s="44"/>
      <c r="F10" s="44"/>
      <c r="G10" s="44"/>
      <c r="H10" s="101"/>
      <c r="I10" s="101"/>
      <c r="J10" s="101"/>
      <c r="K10" s="101"/>
      <c r="L10" s="101"/>
      <c r="M10" s="36"/>
    </row>
    <row r="11" spans="1:13" x14ac:dyDescent="0.3">
      <c r="A11" s="44" t="s">
        <v>35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6"/>
    </row>
    <row r="12" spans="1:13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x14ac:dyDescent="0.3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5" spans="1:13" ht="21" x14ac:dyDescent="0.4">
      <c r="A15" s="31" t="s">
        <v>99</v>
      </c>
      <c r="B15" s="36"/>
      <c r="C15" s="36"/>
      <c r="D15" s="36"/>
      <c r="E15" s="36"/>
      <c r="F15" s="36"/>
      <c r="G15" s="36"/>
      <c r="H15" s="36"/>
      <c r="I15" s="36"/>
    </row>
    <row r="16" spans="1:13" x14ac:dyDescent="0.3">
      <c r="A16" s="33" t="s">
        <v>98</v>
      </c>
      <c r="B16" s="36"/>
      <c r="C16" s="36"/>
      <c r="D16" s="36"/>
      <c r="E16" s="36"/>
      <c r="F16" s="36"/>
      <c r="G16" s="36"/>
      <c r="H16" s="36"/>
      <c r="I16" s="36"/>
    </row>
    <row r="17" spans="1:9" x14ac:dyDescent="0.3">
      <c r="A17" s="42" t="s">
        <v>146</v>
      </c>
      <c r="B17" s="111">
        <v>100</v>
      </c>
      <c r="C17" s="36"/>
      <c r="D17" s="36"/>
      <c r="E17" s="36"/>
      <c r="F17" s="36"/>
      <c r="G17" s="36"/>
      <c r="H17" s="36"/>
      <c r="I17" s="36"/>
    </row>
    <row r="18" spans="1:9" x14ac:dyDescent="0.3">
      <c r="A18" s="44"/>
      <c r="B18" s="47" t="s">
        <v>15</v>
      </c>
      <c r="C18" s="38" t="s">
        <v>0</v>
      </c>
      <c r="D18" s="38" t="s">
        <v>1</v>
      </c>
      <c r="E18" s="38" t="s">
        <v>2</v>
      </c>
      <c r="F18" s="38" t="s">
        <v>3</v>
      </c>
      <c r="G18" s="38" t="s">
        <v>4</v>
      </c>
      <c r="H18" s="38" t="s">
        <v>5</v>
      </c>
      <c r="I18" s="36"/>
    </row>
    <row r="19" spans="1:9" x14ac:dyDescent="0.3">
      <c r="A19" s="44"/>
      <c r="B19" s="30" t="s">
        <v>148</v>
      </c>
      <c r="C19" s="161" t="s">
        <v>16</v>
      </c>
      <c r="D19" s="161"/>
      <c r="E19" s="161"/>
      <c r="F19" s="161"/>
      <c r="G19" s="161"/>
      <c r="H19" s="161"/>
      <c r="I19" s="36"/>
    </row>
    <row r="20" spans="1:9" x14ac:dyDescent="0.3">
      <c r="A20" s="47" t="s">
        <v>13</v>
      </c>
      <c r="B20" s="43" t="s">
        <v>102</v>
      </c>
      <c r="C20" s="29">
        <v>3.1</v>
      </c>
      <c r="D20" s="29">
        <v>3.24</v>
      </c>
      <c r="E20" s="29">
        <v>3.39</v>
      </c>
      <c r="F20" s="29">
        <v>10000</v>
      </c>
      <c r="G20" s="29">
        <v>10000</v>
      </c>
      <c r="H20" s="29">
        <v>10000</v>
      </c>
      <c r="I20" s="36"/>
    </row>
    <row r="21" spans="1:9" x14ac:dyDescent="0.3">
      <c r="A21" s="47"/>
      <c r="B21" s="44"/>
      <c r="C21" s="48" t="s">
        <v>14</v>
      </c>
      <c r="D21" s="110">
        <f>COUNTIF(C20:H20,"&lt;10000")</f>
        <v>3</v>
      </c>
      <c r="E21" s="49"/>
      <c r="F21" s="49"/>
      <c r="G21" s="49"/>
      <c r="H21" s="49"/>
      <c r="I21" s="36"/>
    </row>
    <row r="22" spans="1:9" x14ac:dyDescent="0.3">
      <c r="A22" s="47" t="s">
        <v>131</v>
      </c>
      <c r="B22" s="43">
        <f>ROUND(($C$20*$D$20),2)</f>
        <v>10.039999999999999</v>
      </c>
      <c r="C22" s="50">
        <f>ROUND(((1/B22)/(1/$B$22+1/$B$23+1/$B$24+1/$B$25+1/$B$26+1/$B$27+1/$B$28+1/$B$29+1/$B$30+1/$B$31+1/$B$32+1/$B$33+1/$B$34+1/$B$35+1/$B$36))*$B$17,0)</f>
        <v>35</v>
      </c>
      <c r="D22" s="51" t="s">
        <v>17</v>
      </c>
      <c r="E22" s="49"/>
      <c r="F22" s="49"/>
      <c r="G22" s="49"/>
      <c r="H22" s="49"/>
      <c r="I22" s="36"/>
    </row>
    <row r="23" spans="1:9" x14ac:dyDescent="0.3">
      <c r="A23" s="47" t="s">
        <v>132</v>
      </c>
      <c r="B23" s="43">
        <f>ROUND(($C$20*$E$20),2)</f>
        <v>10.51</v>
      </c>
      <c r="C23" s="50">
        <f t="shared" ref="C23:C36" si="2">ROUND(((1/B23)/(1/$B$22+1/$B$23+1/$B$24+1/$B$25+1/$B$26+1/$B$27+1/$B$28+1/$B$29+1/$B$30+1/$B$31+1/$B$32+1/$B$33+1/$B$34+1/$B$35+1/$B$36))*$B$17,0)</f>
        <v>33</v>
      </c>
      <c r="D23" s="49"/>
      <c r="E23" s="52"/>
      <c r="F23" s="49"/>
      <c r="G23" s="49"/>
      <c r="H23" s="49"/>
      <c r="I23" s="36"/>
    </row>
    <row r="24" spans="1:9" x14ac:dyDescent="0.3">
      <c r="A24" s="47" t="s">
        <v>133</v>
      </c>
      <c r="B24" s="43">
        <f>ROUND(($C$20*$F$20),2)</f>
        <v>31000</v>
      </c>
      <c r="C24" s="50">
        <f t="shared" si="2"/>
        <v>0</v>
      </c>
      <c r="D24" s="49"/>
      <c r="E24" s="49"/>
      <c r="F24" s="49"/>
      <c r="G24" s="49"/>
      <c r="H24" s="49"/>
      <c r="I24" s="36"/>
    </row>
    <row r="25" spans="1:9" x14ac:dyDescent="0.3">
      <c r="A25" s="47" t="s">
        <v>134</v>
      </c>
      <c r="B25" s="43">
        <f>ROUND(($C$20*$G$20),2)</f>
        <v>31000</v>
      </c>
      <c r="C25" s="50">
        <f t="shared" si="2"/>
        <v>0</v>
      </c>
      <c r="D25" s="49"/>
      <c r="E25" s="49"/>
      <c r="F25" s="49"/>
      <c r="G25" s="49"/>
      <c r="H25" s="49"/>
      <c r="I25" s="36"/>
    </row>
    <row r="26" spans="1:9" x14ac:dyDescent="0.3">
      <c r="A26" s="47" t="s">
        <v>135</v>
      </c>
      <c r="B26" s="43">
        <f>ROUND(($C$20*$H$20),2)</f>
        <v>31000</v>
      </c>
      <c r="C26" s="50">
        <f t="shared" si="2"/>
        <v>0</v>
      </c>
      <c r="D26" s="49"/>
      <c r="E26" s="49"/>
      <c r="F26" s="49"/>
      <c r="G26" s="49"/>
      <c r="H26" s="49"/>
      <c r="I26" s="36"/>
    </row>
    <row r="27" spans="1:9" x14ac:dyDescent="0.3">
      <c r="A27" s="47" t="s">
        <v>136</v>
      </c>
      <c r="B27" s="43">
        <f>ROUND(($D$20*$E$20),2)</f>
        <v>10.98</v>
      </c>
      <c r="C27" s="50">
        <f t="shared" si="2"/>
        <v>32</v>
      </c>
      <c r="D27" s="49"/>
      <c r="E27" s="49"/>
      <c r="F27" s="49"/>
      <c r="G27" s="49"/>
      <c r="H27" s="49"/>
      <c r="I27" s="36"/>
    </row>
    <row r="28" spans="1:9" x14ac:dyDescent="0.3">
      <c r="A28" s="47" t="s">
        <v>137</v>
      </c>
      <c r="B28" s="43">
        <f>ROUND(($D$20*$F$20),2)</f>
        <v>32400</v>
      </c>
      <c r="C28" s="50">
        <f t="shared" si="2"/>
        <v>0</v>
      </c>
      <c r="D28" s="49"/>
      <c r="E28" s="49"/>
      <c r="F28" s="49"/>
      <c r="G28" s="49"/>
      <c r="H28" s="49"/>
      <c r="I28" s="36"/>
    </row>
    <row r="29" spans="1:9" x14ac:dyDescent="0.3">
      <c r="A29" s="47" t="s">
        <v>138</v>
      </c>
      <c r="B29" s="43">
        <f>ROUND(($D$20*$G$20),2)</f>
        <v>32400</v>
      </c>
      <c r="C29" s="50">
        <f t="shared" si="2"/>
        <v>0</v>
      </c>
      <c r="D29" s="49"/>
      <c r="E29" s="49"/>
      <c r="F29" s="49"/>
      <c r="G29" s="49"/>
      <c r="H29" s="49"/>
      <c r="I29" s="36"/>
    </row>
    <row r="30" spans="1:9" x14ac:dyDescent="0.3">
      <c r="A30" s="47" t="s">
        <v>139</v>
      </c>
      <c r="B30" s="43">
        <f>ROUND(($D$20*$H$20),2)</f>
        <v>32400</v>
      </c>
      <c r="C30" s="50">
        <f t="shared" si="2"/>
        <v>0</v>
      </c>
      <c r="D30" s="49"/>
      <c r="E30" s="49"/>
      <c r="F30" s="49"/>
      <c r="G30" s="49"/>
      <c r="H30" s="49"/>
      <c r="I30" s="36"/>
    </row>
    <row r="31" spans="1:9" x14ac:dyDescent="0.3">
      <c r="A31" s="47" t="s">
        <v>140</v>
      </c>
      <c r="B31" s="43">
        <f>ROUND(($E$20*$F$20),2)</f>
        <v>33900</v>
      </c>
      <c r="C31" s="50">
        <f t="shared" si="2"/>
        <v>0</v>
      </c>
      <c r="D31" s="49"/>
      <c r="E31" s="49"/>
      <c r="F31" s="49"/>
      <c r="G31" s="49"/>
      <c r="H31" s="49"/>
      <c r="I31" s="36"/>
    </row>
    <row r="32" spans="1:9" x14ac:dyDescent="0.3">
      <c r="A32" s="47" t="s">
        <v>141</v>
      </c>
      <c r="B32" s="43">
        <f>ROUND(($E$20*$G$20),2)</f>
        <v>33900</v>
      </c>
      <c r="C32" s="50">
        <f t="shared" si="2"/>
        <v>0</v>
      </c>
      <c r="D32" s="49"/>
      <c r="E32" s="49"/>
      <c r="F32" s="49"/>
      <c r="G32" s="49"/>
      <c r="H32" s="49"/>
      <c r="I32" s="36"/>
    </row>
    <row r="33" spans="1:9" x14ac:dyDescent="0.3">
      <c r="A33" s="47" t="s">
        <v>142</v>
      </c>
      <c r="B33" s="43">
        <f>ROUND(($E$20*$H$20),2)</f>
        <v>33900</v>
      </c>
      <c r="C33" s="50">
        <f t="shared" si="2"/>
        <v>0</v>
      </c>
      <c r="D33" s="49"/>
      <c r="E33" s="49"/>
      <c r="F33" s="49"/>
      <c r="G33" s="49"/>
      <c r="H33" s="49"/>
      <c r="I33" s="36"/>
    </row>
    <row r="34" spans="1:9" x14ac:dyDescent="0.3">
      <c r="A34" s="47" t="s">
        <v>143</v>
      </c>
      <c r="B34" s="43">
        <f>ROUND(($F$20*$G$20),2)</f>
        <v>100000000</v>
      </c>
      <c r="C34" s="50">
        <f t="shared" si="2"/>
        <v>0</v>
      </c>
      <c r="D34" s="49"/>
      <c r="E34" s="49"/>
      <c r="F34" s="49"/>
      <c r="G34" s="49"/>
      <c r="H34" s="49"/>
      <c r="I34" s="36"/>
    </row>
    <row r="35" spans="1:9" x14ac:dyDescent="0.3">
      <c r="A35" s="47" t="s">
        <v>144</v>
      </c>
      <c r="B35" s="43">
        <f>ROUND(($F$20*$H$20),2)</f>
        <v>100000000</v>
      </c>
      <c r="C35" s="50">
        <f t="shared" si="2"/>
        <v>0</v>
      </c>
      <c r="D35" s="49"/>
      <c r="E35" s="49"/>
      <c r="F35" s="49"/>
      <c r="G35" s="49"/>
      <c r="H35" s="49"/>
      <c r="I35" s="36"/>
    </row>
    <row r="36" spans="1:9" x14ac:dyDescent="0.3">
      <c r="A36" s="47" t="s">
        <v>145</v>
      </c>
      <c r="B36" s="43">
        <f>ROUND(($G$20*$H$20),2)</f>
        <v>100000000</v>
      </c>
      <c r="C36" s="50">
        <f t="shared" si="2"/>
        <v>0</v>
      </c>
      <c r="D36" s="49"/>
      <c r="E36" s="49"/>
      <c r="F36" s="49"/>
      <c r="G36" s="49"/>
      <c r="H36" s="49"/>
      <c r="I36" s="36"/>
    </row>
    <row r="37" spans="1:9" x14ac:dyDescent="0.3">
      <c r="A37" s="44"/>
      <c r="B37" s="44"/>
      <c r="C37" s="53"/>
      <c r="D37" s="49"/>
      <c r="E37" s="49"/>
      <c r="F37" s="49"/>
      <c r="G37" s="49"/>
      <c r="H37" s="49"/>
      <c r="I37" s="36"/>
    </row>
    <row r="38" spans="1:9" x14ac:dyDescent="0.3">
      <c r="A38" s="52" t="s">
        <v>147</v>
      </c>
      <c r="B38" s="41">
        <f>ROUND(((1/B22)/(1/$B$22+1/$B$23+1/$B$24+1/$B$25+1/$B$26+1/$B$27+1/$B$28+1/$B$29+1/$B$30+1/$B$31+1/$B$32+1/$B$33+1/$B$34+1/$B$35+1/$B$36))*B22,2)</f>
        <v>3.5</v>
      </c>
      <c r="C38" s="50">
        <f>SUM(C22:C36)</f>
        <v>100</v>
      </c>
      <c r="D38" s="54" t="s">
        <v>37</v>
      </c>
      <c r="E38" s="49"/>
      <c r="F38" s="49"/>
      <c r="G38" s="49"/>
      <c r="H38" s="49"/>
      <c r="I38" s="36"/>
    </row>
    <row r="39" spans="1:9" x14ac:dyDescent="0.3">
      <c r="A39" s="108"/>
      <c r="B39" s="36"/>
      <c r="C39" s="55"/>
      <c r="D39" s="56"/>
      <c r="E39" s="56"/>
      <c r="F39" s="56"/>
      <c r="G39" s="56"/>
      <c r="H39" s="56"/>
      <c r="I39" s="36"/>
    </row>
    <row r="40" spans="1:9" x14ac:dyDescent="0.3">
      <c r="A40" s="112"/>
    </row>
    <row r="41" spans="1:9" x14ac:dyDescent="0.3">
      <c r="A41" s="109"/>
      <c r="B41" s="57"/>
    </row>
    <row r="42" spans="1:9" x14ac:dyDescent="0.3">
      <c r="B42" s="57"/>
    </row>
    <row r="43" spans="1:9" x14ac:dyDescent="0.3">
      <c r="B43" s="57"/>
    </row>
    <row r="44" spans="1:9" x14ac:dyDescent="0.3">
      <c r="B44" s="57"/>
    </row>
    <row r="45" spans="1:9" x14ac:dyDescent="0.3">
      <c r="B45" s="57"/>
    </row>
    <row r="46" spans="1:9" x14ac:dyDescent="0.3">
      <c r="B46" s="57"/>
    </row>
    <row r="47" spans="1:9" x14ac:dyDescent="0.3">
      <c r="B47" s="57"/>
    </row>
    <row r="48" spans="1:9" x14ac:dyDescent="0.3">
      <c r="B48" s="57"/>
    </row>
    <row r="49" spans="2:2" x14ac:dyDescent="0.3">
      <c r="B49" s="57"/>
    </row>
    <row r="50" spans="2:2" x14ac:dyDescent="0.3">
      <c r="B50" s="57"/>
    </row>
    <row r="51" spans="2:2" x14ac:dyDescent="0.3">
      <c r="B51" s="57"/>
    </row>
    <row r="52" spans="2:2" x14ac:dyDescent="0.3">
      <c r="B52" s="57"/>
    </row>
    <row r="53" spans="2:2" x14ac:dyDescent="0.3">
      <c r="B53" s="57"/>
    </row>
    <row r="54" spans="2:2" x14ac:dyDescent="0.3">
      <c r="B54" s="57"/>
    </row>
    <row r="55" spans="2:2" x14ac:dyDescent="0.3">
      <c r="B55" s="57"/>
    </row>
  </sheetData>
  <sheetProtection algorithmName="SHA-512" hashValue="trW+L2zMqGoWKdxTPHr9j3tTaUYAvsAjFT4U/SxYaMJmlXWyj0nga2ORIj/MHhiUGsulsayav2Rjdi6XQEvjcQ==" saltValue="eEXJDAiI0z47ALs0/aqJ3A==" spinCount="100000" sheet="1" objects="1" scenarios="1"/>
  <mergeCells count="1">
    <mergeCell ref="C19:H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02AEC-2D8A-4354-8C02-3F7D1714CCB4}">
  <dimension ref="A1:Q276"/>
  <sheetViews>
    <sheetView workbookViewId="0">
      <selection activeCell="A16" sqref="A16"/>
    </sheetView>
  </sheetViews>
  <sheetFormatPr baseColWidth="10" defaultColWidth="10.77734375" defaultRowHeight="14.4" x14ac:dyDescent="0.3"/>
  <cols>
    <col min="1" max="1" width="92.77734375" style="35" customWidth="1"/>
    <col min="2" max="2" width="35.6640625" style="35" customWidth="1"/>
    <col min="3" max="3" width="38.109375" style="35" customWidth="1"/>
    <col min="4" max="4" width="36.6640625" style="35" customWidth="1"/>
    <col min="5" max="5" width="25.77734375" style="35" customWidth="1"/>
    <col min="6" max="6" width="27.44140625" style="35" customWidth="1"/>
    <col min="7" max="7" width="39.109375" style="35" customWidth="1"/>
    <col min="8" max="8" width="31.109375" style="35" customWidth="1"/>
    <col min="9" max="9" width="28.21875" style="35" customWidth="1"/>
    <col min="10" max="10" width="37.88671875" style="35" customWidth="1"/>
    <col min="11" max="11" width="28.109375" style="35" customWidth="1"/>
    <col min="12" max="12" width="28.77734375" style="35" customWidth="1"/>
    <col min="13" max="13" width="27.5546875" style="35" customWidth="1"/>
    <col min="14" max="14" width="28" style="35" customWidth="1"/>
    <col min="15" max="15" width="17.77734375" style="35" customWidth="1"/>
    <col min="16" max="16" width="17.44140625" style="35" customWidth="1"/>
    <col min="17" max="17" width="17.77734375" style="35" customWidth="1"/>
    <col min="18" max="16384" width="10.77734375" style="35"/>
  </cols>
  <sheetData>
    <row r="1" spans="1:17" ht="61.2" x14ac:dyDescent="1.1000000000000001">
      <c r="A1" s="133" t="s">
        <v>246</v>
      </c>
      <c r="B1" s="119"/>
      <c r="C1" s="119"/>
      <c r="D1" s="119"/>
      <c r="E1" s="119"/>
      <c r="F1" s="119"/>
      <c r="G1" s="119"/>
    </row>
    <row r="2" spans="1:17" x14ac:dyDescent="0.3">
      <c r="A2" s="213"/>
      <c r="H2" s="36"/>
      <c r="I2" s="36"/>
    </row>
    <row r="3" spans="1:17" x14ac:dyDescent="0.3">
      <c r="A3" s="134" t="s">
        <v>247</v>
      </c>
      <c r="I3" s="116"/>
    </row>
    <row r="4" spans="1:17" x14ac:dyDescent="0.3">
      <c r="A4" s="213"/>
    </row>
    <row r="5" spans="1:17" x14ac:dyDescent="0.3">
      <c r="A5" s="134" t="s">
        <v>250</v>
      </c>
    </row>
    <row r="6" spans="1:17" x14ac:dyDescent="0.3">
      <c r="A6" s="134" t="s">
        <v>249</v>
      </c>
    </row>
    <row r="7" spans="1:17" x14ac:dyDescent="0.3">
      <c r="A7" s="134" t="s">
        <v>251</v>
      </c>
    </row>
    <row r="8" spans="1:17" x14ac:dyDescent="0.3">
      <c r="A8" s="134" t="s">
        <v>252</v>
      </c>
    </row>
    <row r="9" spans="1:17" x14ac:dyDescent="0.3">
      <c r="A9" s="134" t="s">
        <v>253</v>
      </c>
      <c r="C9" s="214"/>
    </row>
    <row r="10" spans="1:17" x14ac:dyDescent="0.3">
      <c r="A10" s="135" t="s">
        <v>254</v>
      </c>
      <c r="O10" s="215"/>
      <c r="P10" s="198"/>
      <c r="Q10" s="216"/>
    </row>
    <row r="11" spans="1:17" x14ac:dyDescent="0.3">
      <c r="A11" s="213"/>
      <c r="O11" s="215"/>
      <c r="P11" s="198"/>
      <c r="Q11" s="216"/>
    </row>
    <row r="12" spans="1:17" x14ac:dyDescent="0.3">
      <c r="A12" s="136" t="s">
        <v>255</v>
      </c>
      <c r="O12" s="215"/>
      <c r="P12" s="198"/>
      <c r="Q12" s="216"/>
    </row>
    <row r="13" spans="1:17" x14ac:dyDescent="0.3">
      <c r="A13" s="136" t="s">
        <v>256</v>
      </c>
      <c r="O13" s="215"/>
      <c r="P13" s="198"/>
      <c r="Q13" s="216"/>
    </row>
    <row r="14" spans="1:17" x14ac:dyDescent="0.3">
      <c r="O14" s="215"/>
      <c r="P14" s="198"/>
      <c r="Q14" s="216"/>
    </row>
    <row r="15" spans="1:17" x14ac:dyDescent="0.3">
      <c r="O15" s="215"/>
      <c r="P15" s="198"/>
      <c r="Q15" s="216"/>
    </row>
    <row r="16" spans="1:17" ht="25.8" x14ac:dyDescent="0.5">
      <c r="A16" s="217" t="s">
        <v>248</v>
      </c>
      <c r="O16" s="215"/>
      <c r="P16" s="198"/>
      <c r="Q16" s="216"/>
    </row>
    <row r="17" spans="1:17" x14ac:dyDescent="0.3">
      <c r="A17" s="213"/>
      <c r="B17" s="43" t="s">
        <v>232</v>
      </c>
      <c r="C17" s="167" t="s">
        <v>311</v>
      </c>
      <c r="D17" s="206"/>
      <c r="E17" s="206"/>
      <c r="F17" s="207"/>
      <c r="G17" s="168" t="s">
        <v>312</v>
      </c>
      <c r="H17" s="206"/>
      <c r="I17" s="206"/>
      <c r="J17" s="207"/>
      <c r="K17" s="208" t="s">
        <v>323</v>
      </c>
      <c r="L17" s="209"/>
      <c r="M17" s="209"/>
      <c r="N17" s="210"/>
      <c r="O17" s="215"/>
      <c r="P17" s="198"/>
      <c r="Q17" s="216"/>
    </row>
    <row r="18" spans="1:17" x14ac:dyDescent="0.3">
      <c r="A18" s="36"/>
      <c r="B18" s="36"/>
      <c r="C18" s="171" t="s">
        <v>260</v>
      </c>
      <c r="D18" s="218"/>
      <c r="E18" s="218"/>
      <c r="F18" s="219"/>
      <c r="G18" s="172" t="s">
        <v>261</v>
      </c>
      <c r="H18" s="220"/>
      <c r="I18" s="220"/>
      <c r="J18" s="221"/>
      <c r="K18" s="222" t="s">
        <v>262</v>
      </c>
      <c r="L18" s="220"/>
      <c r="M18" s="220"/>
      <c r="N18" s="221"/>
      <c r="O18" s="215"/>
      <c r="P18" s="198"/>
      <c r="Q18" s="216"/>
    </row>
    <row r="19" spans="1:17" x14ac:dyDescent="0.3">
      <c r="A19" s="44"/>
      <c r="C19" s="93" t="s">
        <v>234</v>
      </c>
      <c r="D19" s="93" t="s">
        <v>235</v>
      </c>
      <c r="E19" s="140" t="s">
        <v>236</v>
      </c>
      <c r="F19" s="140" t="s">
        <v>237</v>
      </c>
      <c r="G19" s="113" t="s">
        <v>238</v>
      </c>
      <c r="H19" s="113" t="s">
        <v>239</v>
      </c>
      <c r="I19" s="113" t="s">
        <v>240</v>
      </c>
      <c r="J19" s="113" t="s">
        <v>241</v>
      </c>
      <c r="K19" s="118" t="s">
        <v>242</v>
      </c>
      <c r="L19" s="118" t="s">
        <v>243</v>
      </c>
      <c r="M19" s="118" t="s">
        <v>244</v>
      </c>
      <c r="N19" s="118" t="s">
        <v>245</v>
      </c>
      <c r="O19" s="215"/>
      <c r="P19" s="198"/>
      <c r="Q19" s="216"/>
    </row>
    <row r="20" spans="1:17" x14ac:dyDescent="0.3">
      <c r="A20" s="120" t="s">
        <v>103</v>
      </c>
      <c r="B20" s="61">
        <v>1000</v>
      </c>
      <c r="C20" s="223" t="s">
        <v>317</v>
      </c>
      <c r="D20" s="223" t="s">
        <v>318</v>
      </c>
      <c r="E20" s="224" t="s">
        <v>46</v>
      </c>
      <c r="F20" s="224" t="s">
        <v>328</v>
      </c>
      <c r="G20" s="223" t="s">
        <v>317</v>
      </c>
      <c r="H20" s="223" t="s">
        <v>318</v>
      </c>
      <c r="I20" s="224" t="s">
        <v>46</v>
      </c>
      <c r="J20" s="224" t="s">
        <v>328</v>
      </c>
      <c r="K20" s="223" t="s">
        <v>317</v>
      </c>
      <c r="L20" s="223" t="s">
        <v>318</v>
      </c>
      <c r="M20" s="224" t="s">
        <v>46</v>
      </c>
      <c r="N20" s="224" t="s">
        <v>328</v>
      </c>
      <c r="O20" s="215"/>
      <c r="P20" s="198"/>
      <c r="Q20" s="216"/>
    </row>
    <row r="21" spans="1:17" x14ac:dyDescent="0.3">
      <c r="A21" s="43" t="s">
        <v>257</v>
      </c>
      <c r="C21" s="29">
        <v>1.0900000000000001</v>
      </c>
      <c r="D21" s="29">
        <v>1.1499999999999999</v>
      </c>
      <c r="E21" s="29">
        <v>7.04</v>
      </c>
      <c r="F21" s="29">
        <v>1.86</v>
      </c>
      <c r="G21" s="29">
        <v>1.04</v>
      </c>
      <c r="H21" s="29">
        <v>1.1299999999999999</v>
      </c>
      <c r="I21" s="29">
        <v>8.0399999999999991</v>
      </c>
      <c r="J21" s="29">
        <v>1.85</v>
      </c>
      <c r="K21" s="29">
        <v>1.05</v>
      </c>
      <c r="L21" s="29">
        <v>1.1299999999999999</v>
      </c>
      <c r="M21" s="29">
        <v>7.63</v>
      </c>
      <c r="N21" s="29">
        <v>1.86</v>
      </c>
      <c r="O21" s="215"/>
      <c r="P21" s="198"/>
      <c r="Q21" s="216"/>
    </row>
    <row r="22" spans="1:17" x14ac:dyDescent="0.3">
      <c r="A22" s="157"/>
      <c r="B22" s="121" t="s">
        <v>258</v>
      </c>
      <c r="C22" s="117" t="s">
        <v>259</v>
      </c>
      <c r="D22" s="127" t="s">
        <v>167</v>
      </c>
      <c r="E22" s="225">
        <f>(1/B23+1/B24+1/B25+1/B26+1/B27+1/B28+1/B29+1/B30)</f>
        <v>4.2286049524955844</v>
      </c>
      <c r="H22" s="122"/>
      <c r="I22" s="114"/>
      <c r="J22" s="114"/>
      <c r="K22" s="115"/>
      <c r="O22" s="215"/>
      <c r="P22" s="198"/>
      <c r="Q22" s="216"/>
    </row>
    <row r="23" spans="1:17" x14ac:dyDescent="0.3">
      <c r="A23" s="43" t="s">
        <v>169</v>
      </c>
      <c r="B23" s="121">
        <f>ROUND(($C$21*$G$21*$K$21),1)</f>
        <v>1.2</v>
      </c>
      <c r="C23" s="138">
        <f t="shared" ref="C23:C54" si="0">ROUND(((1/B23)/($E$32))*$B$20,1)</f>
        <v>54</v>
      </c>
      <c r="D23" s="128"/>
      <c r="E23" s="226">
        <f>(1/B31+1/B32+1/B33+1/B34+1/B35+1/B36+1/B37+1/B38)</f>
        <v>1.6347629663218486</v>
      </c>
      <c r="H23" s="122"/>
      <c r="I23" s="114"/>
      <c r="J23" s="114"/>
      <c r="K23" s="115"/>
      <c r="O23" s="215"/>
      <c r="P23" s="198"/>
      <c r="Q23" s="216"/>
    </row>
    <row r="24" spans="1:17" x14ac:dyDescent="0.3">
      <c r="A24" s="43" t="s">
        <v>170</v>
      </c>
      <c r="B24" s="121">
        <f>ROUND(($C$21*$H$21*$K$21),1)</f>
        <v>1.3</v>
      </c>
      <c r="C24" s="138">
        <f t="shared" si="0"/>
        <v>49.9</v>
      </c>
      <c r="D24" s="128"/>
      <c r="E24" s="226">
        <f>(1/B39+1/B40+1/B41+1/B42+1/B43+1/B44+1/B45+1/B46)</f>
        <v>3.9130820869951304</v>
      </c>
      <c r="H24" s="122"/>
      <c r="I24" s="114"/>
      <c r="J24" s="114"/>
      <c r="K24" s="115"/>
      <c r="O24" s="215"/>
      <c r="P24" s="198"/>
      <c r="Q24" s="216"/>
    </row>
    <row r="25" spans="1:17" x14ac:dyDescent="0.3">
      <c r="A25" s="43" t="s">
        <v>171</v>
      </c>
      <c r="B25" s="121">
        <f>ROUND(($C$21*$I$21*$K$21),1)</f>
        <v>9.1999999999999993</v>
      </c>
      <c r="C25" s="138">
        <f t="shared" si="0"/>
        <v>7</v>
      </c>
      <c r="D25" s="128"/>
      <c r="E25" s="226">
        <f>(1/B47+1/B48+1/B49+1/B50+1/B51+1/B52+1/B53+1/B54)</f>
        <v>1.502039224961822</v>
      </c>
      <c r="H25" s="122"/>
      <c r="I25" s="114"/>
      <c r="J25" s="114"/>
      <c r="K25" s="115"/>
      <c r="O25" s="215"/>
      <c r="P25" s="198"/>
      <c r="Q25" s="216"/>
    </row>
    <row r="26" spans="1:17" x14ac:dyDescent="0.3">
      <c r="A26" s="43" t="s">
        <v>172</v>
      </c>
      <c r="B26" s="121">
        <f>ROUND(($C$21*$J$21*$K$21),1)</f>
        <v>2.1</v>
      </c>
      <c r="C26" s="138">
        <f t="shared" si="0"/>
        <v>30.9</v>
      </c>
      <c r="D26" s="128"/>
      <c r="E26" s="227">
        <f>(1/B55+1/B56+1/B57+1/B58+1/B59+1/B60+1/B61+1/B62)</f>
        <v>0.58935779966008905</v>
      </c>
      <c r="H26" s="122"/>
      <c r="I26" s="114"/>
      <c r="J26" s="114"/>
      <c r="K26" s="115"/>
      <c r="O26" s="215"/>
      <c r="P26" s="198"/>
      <c r="Q26" s="216"/>
    </row>
    <row r="27" spans="1:17" x14ac:dyDescent="0.3">
      <c r="A27" s="43" t="s">
        <v>173</v>
      </c>
      <c r="B27" s="121">
        <f>ROUND(($D$21*$G$21*$K$21),1)</f>
        <v>1.3</v>
      </c>
      <c r="C27" s="138">
        <f t="shared" si="0"/>
        <v>49.9</v>
      </c>
      <c r="D27" s="128"/>
      <c r="E27" s="227">
        <f>(1/B63+1/B64+1/B65+1/B66+1/B67+1/B68+1/B69+1/B70)</f>
        <v>0.22359388833396815</v>
      </c>
      <c r="H27" s="122"/>
      <c r="I27" s="114"/>
      <c r="J27" s="114"/>
      <c r="K27" s="115"/>
      <c r="O27" s="215"/>
      <c r="P27" s="198"/>
      <c r="Q27" s="216"/>
    </row>
    <row r="28" spans="1:17" x14ac:dyDescent="0.3">
      <c r="A28" s="43" t="s">
        <v>174</v>
      </c>
      <c r="B28" s="121">
        <f>ROUND(($D$21*$H$21*$K$21),1)</f>
        <v>1.4</v>
      </c>
      <c r="C28" s="138">
        <f t="shared" si="0"/>
        <v>46.3</v>
      </c>
      <c r="D28" s="131"/>
      <c r="E28" s="227">
        <f>(1/B71+1/B72+1/B73+1/B74+1/B75+1/B76+1/B77+1/B78)</f>
        <v>2.4148323289703466</v>
      </c>
      <c r="H28" s="122"/>
      <c r="I28" s="114"/>
      <c r="J28" s="114"/>
      <c r="K28" s="115"/>
      <c r="O28" s="215"/>
      <c r="P28" s="198"/>
      <c r="Q28" s="216"/>
    </row>
    <row r="29" spans="1:17" x14ac:dyDescent="0.3">
      <c r="A29" s="43" t="s">
        <v>175</v>
      </c>
      <c r="B29" s="121">
        <f>ROUND(($D$21*$I$21*$K$21),1)</f>
        <v>9.6999999999999993</v>
      </c>
      <c r="C29" s="138">
        <f t="shared" si="0"/>
        <v>6.7</v>
      </c>
      <c r="D29" s="228"/>
      <c r="E29" s="229">
        <f>(1/B79+1/B80+1/B81+1/B82+1/B83+1/B84+1/B85+1/B86)</f>
        <v>0.91832522675482009</v>
      </c>
      <c r="H29" s="122"/>
      <c r="I29" s="114"/>
      <c r="J29" s="114"/>
      <c r="K29" s="115"/>
      <c r="O29" s="215"/>
      <c r="P29" s="198"/>
      <c r="Q29" s="216"/>
    </row>
    <row r="30" spans="1:17" x14ac:dyDescent="0.3">
      <c r="A30" s="43" t="s">
        <v>176</v>
      </c>
      <c r="B30" s="121">
        <f>ROUND(($D$21*$J$21*$K$21),1)</f>
        <v>2.2000000000000002</v>
      </c>
      <c r="C30" s="138">
        <f t="shared" si="0"/>
        <v>29.5</v>
      </c>
      <c r="D30" s="228"/>
      <c r="E30" s="129"/>
      <c r="H30" s="122"/>
      <c r="I30" s="114"/>
      <c r="J30" s="114"/>
      <c r="K30" s="115"/>
      <c r="O30" s="215"/>
      <c r="P30" s="198"/>
      <c r="Q30" s="216"/>
    </row>
    <row r="31" spans="1:17" x14ac:dyDescent="0.3">
      <c r="A31" s="43" t="s">
        <v>177</v>
      </c>
      <c r="B31" s="121">
        <f>ROUND(($E$21*$G$21*$K$21),1)</f>
        <v>7.7</v>
      </c>
      <c r="C31" s="138">
        <f t="shared" si="0"/>
        <v>8.4</v>
      </c>
      <c r="D31" s="228"/>
      <c r="E31" s="130"/>
      <c r="H31" s="122"/>
      <c r="I31" s="114"/>
      <c r="J31" s="114"/>
      <c r="K31" s="115"/>
      <c r="O31" s="215"/>
      <c r="P31" s="198"/>
      <c r="Q31" s="216"/>
    </row>
    <row r="32" spans="1:17" x14ac:dyDescent="0.3">
      <c r="A32" s="43" t="s">
        <v>178</v>
      </c>
      <c r="B32" s="121">
        <f>ROUND(($E$21*$H$21*$K$21),1)</f>
        <v>8.4</v>
      </c>
      <c r="C32" s="138">
        <f t="shared" si="0"/>
        <v>7.7</v>
      </c>
      <c r="D32" s="131" t="s">
        <v>168</v>
      </c>
      <c r="E32" s="226">
        <f>(E22+E23+E24+E25+E26+E27+E28+E29)</f>
        <v>15.424598474493608</v>
      </c>
      <c r="H32" s="122"/>
      <c r="I32" s="114"/>
      <c r="J32" s="114"/>
      <c r="K32" s="115"/>
      <c r="O32" s="215"/>
      <c r="P32" s="198"/>
      <c r="Q32" s="216"/>
    </row>
    <row r="33" spans="1:17" x14ac:dyDescent="0.3">
      <c r="A33" s="43" t="s">
        <v>179</v>
      </c>
      <c r="B33" s="121">
        <f>ROUND(($E$21*$I$21*$K$21),1)</f>
        <v>59.4</v>
      </c>
      <c r="C33" s="138">
        <f t="shared" si="0"/>
        <v>1.1000000000000001</v>
      </c>
      <c r="E33" s="126"/>
      <c r="F33" s="122"/>
      <c r="H33" s="124"/>
      <c r="I33" s="114"/>
      <c r="J33" s="114"/>
      <c r="K33" s="115"/>
      <c r="O33" s="215"/>
      <c r="P33" s="198"/>
      <c r="Q33" s="216"/>
    </row>
    <row r="34" spans="1:17" x14ac:dyDescent="0.3">
      <c r="A34" s="43" t="s">
        <v>180</v>
      </c>
      <c r="B34" s="121">
        <f>ROUND(($E$21*$J$21*$K$21),1)</f>
        <v>13.7</v>
      </c>
      <c r="C34" s="138">
        <f t="shared" si="0"/>
        <v>4.7</v>
      </c>
      <c r="E34" s="126"/>
      <c r="F34" s="122"/>
      <c r="H34" s="122"/>
      <c r="I34" s="114"/>
      <c r="J34" s="114"/>
      <c r="K34" s="115"/>
      <c r="O34" s="215"/>
      <c r="P34" s="198"/>
      <c r="Q34" s="216"/>
    </row>
    <row r="35" spans="1:17" x14ac:dyDescent="0.3">
      <c r="A35" s="43" t="s">
        <v>231</v>
      </c>
      <c r="B35" s="121">
        <f>ROUND(($F$21*$G$21*$K$21),1)</f>
        <v>2</v>
      </c>
      <c r="C35" s="138">
        <f t="shared" si="0"/>
        <v>32.4</v>
      </c>
      <c r="E35" s="126"/>
      <c r="F35" s="125"/>
      <c r="H35" s="125"/>
      <c r="I35" s="115"/>
      <c r="J35" s="115"/>
      <c r="K35" s="115"/>
      <c r="O35" s="215"/>
      <c r="P35" s="198"/>
      <c r="Q35" s="216"/>
    </row>
    <row r="36" spans="1:17" x14ac:dyDescent="0.3">
      <c r="A36" s="43" t="s">
        <v>181</v>
      </c>
      <c r="B36" s="121">
        <f>ROUND(($F$21*$H$21*$K$21),1)</f>
        <v>2.2000000000000002</v>
      </c>
      <c r="C36" s="138">
        <f t="shared" si="0"/>
        <v>29.5</v>
      </c>
      <c r="E36" s="126"/>
      <c r="F36" s="126"/>
      <c r="H36" s="126"/>
      <c r="O36" s="215"/>
      <c r="P36" s="198"/>
      <c r="Q36" s="216"/>
    </row>
    <row r="37" spans="1:17" x14ac:dyDescent="0.3">
      <c r="A37" s="43" t="s">
        <v>182</v>
      </c>
      <c r="B37" s="121">
        <f>ROUND(($F$21*$I$21*$K$21),1)</f>
        <v>15.7</v>
      </c>
      <c r="C37" s="138">
        <f t="shared" si="0"/>
        <v>4.0999999999999996</v>
      </c>
      <c r="E37" s="126"/>
      <c r="F37" s="126"/>
      <c r="H37" s="126"/>
      <c r="O37" s="215"/>
      <c r="P37" s="198"/>
      <c r="Q37" s="216"/>
    </row>
    <row r="38" spans="1:17" x14ac:dyDescent="0.3">
      <c r="A38" s="43" t="s">
        <v>183</v>
      </c>
      <c r="B38" s="121">
        <f>ROUND(($F$21*$J$21*$K$21),1)</f>
        <v>3.6</v>
      </c>
      <c r="C38" s="138">
        <f t="shared" si="0"/>
        <v>18</v>
      </c>
      <c r="E38" s="126"/>
      <c r="F38" s="126"/>
      <c r="H38" s="126"/>
      <c r="O38" s="215"/>
      <c r="P38" s="198"/>
      <c r="Q38" s="216"/>
    </row>
    <row r="39" spans="1:17" x14ac:dyDescent="0.3">
      <c r="A39" s="230" t="s">
        <v>184</v>
      </c>
      <c r="B39" s="231">
        <f>ROUND(($C$21*$G$21*$L$21),1)</f>
        <v>1.3</v>
      </c>
      <c r="C39" s="232">
        <f t="shared" si="0"/>
        <v>49.9</v>
      </c>
      <c r="E39" s="126"/>
      <c r="F39" s="126"/>
      <c r="H39" s="126"/>
      <c r="O39" s="215"/>
      <c r="P39" s="198"/>
      <c r="Q39" s="216"/>
    </row>
    <row r="40" spans="1:17" x14ac:dyDescent="0.3">
      <c r="A40" s="230" t="s">
        <v>185</v>
      </c>
      <c r="B40" s="231">
        <f>ROUND(($C$21*$H$21*$L$21),1)</f>
        <v>1.4</v>
      </c>
      <c r="C40" s="232">
        <f t="shared" si="0"/>
        <v>46.3</v>
      </c>
      <c r="E40" s="126"/>
      <c r="F40" s="126"/>
      <c r="H40" s="126"/>
      <c r="O40" s="215"/>
      <c r="P40" s="198"/>
      <c r="Q40" s="216"/>
    </row>
    <row r="41" spans="1:17" x14ac:dyDescent="0.3">
      <c r="A41" s="230" t="s">
        <v>186</v>
      </c>
      <c r="B41" s="231">
        <f>ROUND(($C$21*$I$21*$L$21),1)</f>
        <v>9.9</v>
      </c>
      <c r="C41" s="232">
        <f t="shared" si="0"/>
        <v>6.5</v>
      </c>
      <c r="E41" s="126"/>
      <c r="F41" s="126"/>
      <c r="H41" s="126"/>
      <c r="O41" s="215"/>
      <c r="P41" s="198"/>
      <c r="Q41" s="216"/>
    </row>
    <row r="42" spans="1:17" x14ac:dyDescent="0.3">
      <c r="A42" s="230" t="s">
        <v>187</v>
      </c>
      <c r="B42" s="231">
        <f>ROUND(($C$21*$J$21*$L$21),1)</f>
        <v>2.2999999999999998</v>
      </c>
      <c r="C42" s="232">
        <f t="shared" si="0"/>
        <v>28.2</v>
      </c>
      <c r="E42" s="126"/>
      <c r="F42" s="126"/>
      <c r="H42" s="126"/>
      <c r="O42" s="215"/>
      <c r="P42" s="198"/>
      <c r="Q42" s="216"/>
    </row>
    <row r="43" spans="1:17" x14ac:dyDescent="0.3">
      <c r="A43" s="230" t="s">
        <v>188</v>
      </c>
      <c r="B43" s="231">
        <f>ROUND(($D$21*$G$21*$L$21),1)</f>
        <v>1.4</v>
      </c>
      <c r="C43" s="232">
        <f t="shared" si="0"/>
        <v>46.3</v>
      </c>
      <c r="E43" s="126"/>
      <c r="F43" s="126"/>
      <c r="H43" s="126"/>
      <c r="O43" s="215"/>
      <c r="P43" s="198"/>
      <c r="Q43" s="216"/>
    </row>
    <row r="44" spans="1:17" x14ac:dyDescent="0.3">
      <c r="A44" s="230" t="s">
        <v>189</v>
      </c>
      <c r="B44" s="231">
        <f>ROUND(($D$21*$H$21*$L$21),1)</f>
        <v>1.5</v>
      </c>
      <c r="C44" s="232">
        <f t="shared" si="0"/>
        <v>43.2</v>
      </c>
      <c r="E44" s="126"/>
      <c r="F44" s="126"/>
      <c r="H44" s="126"/>
      <c r="O44" s="215"/>
      <c r="P44" s="198"/>
      <c r="Q44" s="216"/>
    </row>
    <row r="45" spans="1:17" x14ac:dyDescent="0.3">
      <c r="A45" s="230" t="s">
        <v>190</v>
      </c>
      <c r="B45" s="231">
        <f>ROUND(($D$21*$I$21*$L$21),1)</f>
        <v>10.4</v>
      </c>
      <c r="C45" s="232">
        <f t="shared" si="0"/>
        <v>6.2</v>
      </c>
      <c r="E45" s="126"/>
      <c r="F45" s="126"/>
      <c r="H45" s="126"/>
      <c r="O45" s="215"/>
      <c r="P45" s="198"/>
      <c r="Q45" s="216"/>
    </row>
    <row r="46" spans="1:17" x14ac:dyDescent="0.3">
      <c r="A46" s="230" t="s">
        <v>191</v>
      </c>
      <c r="B46" s="231">
        <f>ROUND(($D$21*$J$21*$L$21),1)</f>
        <v>2.4</v>
      </c>
      <c r="C46" s="232">
        <f t="shared" si="0"/>
        <v>27</v>
      </c>
      <c r="E46" s="126"/>
      <c r="F46" s="126"/>
      <c r="H46" s="126"/>
      <c r="O46" s="215"/>
      <c r="P46" s="198"/>
      <c r="Q46" s="216"/>
    </row>
    <row r="47" spans="1:17" x14ac:dyDescent="0.3">
      <c r="A47" s="230" t="s">
        <v>192</v>
      </c>
      <c r="B47" s="231">
        <f>ROUND(($E$21*$G$21*$L$21),1)</f>
        <v>8.3000000000000007</v>
      </c>
      <c r="C47" s="232">
        <f t="shared" si="0"/>
        <v>7.8</v>
      </c>
      <c r="E47" s="126"/>
      <c r="F47" s="126"/>
      <c r="H47" s="126"/>
      <c r="O47" s="215"/>
      <c r="P47" s="198"/>
      <c r="Q47" s="216"/>
    </row>
    <row r="48" spans="1:17" x14ac:dyDescent="0.3">
      <c r="A48" s="230" t="s">
        <v>193</v>
      </c>
      <c r="B48" s="231">
        <f>ROUND(($E$21*$H$21*$L$21),1)</f>
        <v>9</v>
      </c>
      <c r="C48" s="232">
        <f t="shared" si="0"/>
        <v>7.2</v>
      </c>
      <c r="E48" s="126"/>
      <c r="F48" s="126"/>
      <c r="H48" s="126"/>
      <c r="O48" s="215"/>
      <c r="P48" s="198"/>
      <c r="Q48" s="216"/>
    </row>
    <row r="49" spans="1:17" x14ac:dyDescent="0.3">
      <c r="A49" s="230" t="s">
        <v>194</v>
      </c>
      <c r="B49" s="231">
        <f>ROUND(($E$21*$I$21*$L$21),1)</f>
        <v>64</v>
      </c>
      <c r="C49" s="232">
        <f t="shared" si="0"/>
        <v>1</v>
      </c>
      <c r="E49" s="126"/>
      <c r="F49" s="126"/>
      <c r="H49" s="126"/>
      <c r="O49" s="215"/>
      <c r="P49" s="198"/>
      <c r="Q49" s="216"/>
    </row>
    <row r="50" spans="1:17" x14ac:dyDescent="0.3">
      <c r="A50" s="230" t="s">
        <v>195</v>
      </c>
      <c r="B50" s="231">
        <f>ROUND(($E$21*$J$21*$L$21),1)</f>
        <v>14.7</v>
      </c>
      <c r="C50" s="232">
        <f t="shared" si="0"/>
        <v>4.4000000000000004</v>
      </c>
      <c r="E50" s="126"/>
      <c r="F50" s="126"/>
      <c r="H50" s="126"/>
      <c r="O50" s="215"/>
      <c r="P50" s="198"/>
      <c r="Q50" s="216"/>
    </row>
    <row r="51" spans="1:17" x14ac:dyDescent="0.3">
      <c r="A51" s="230" t="s">
        <v>233</v>
      </c>
      <c r="B51" s="231">
        <f>ROUND(($F$21*$G$21*$L$21),1)</f>
        <v>2.2000000000000002</v>
      </c>
      <c r="C51" s="232">
        <f t="shared" si="0"/>
        <v>29.5</v>
      </c>
      <c r="E51" s="126"/>
      <c r="F51" s="126"/>
      <c r="H51" s="126"/>
      <c r="O51" s="215"/>
      <c r="P51" s="198"/>
      <c r="Q51" s="216"/>
    </row>
    <row r="52" spans="1:17" x14ac:dyDescent="0.3">
      <c r="A52" s="230" t="s">
        <v>196</v>
      </c>
      <c r="B52" s="231">
        <f>ROUND(($F$21*$H$21*$L$21),1)</f>
        <v>2.4</v>
      </c>
      <c r="C52" s="232">
        <f t="shared" si="0"/>
        <v>27</v>
      </c>
      <c r="E52" s="126"/>
      <c r="F52" s="126"/>
      <c r="H52" s="126"/>
      <c r="O52" s="215"/>
      <c r="P52" s="198"/>
      <c r="Q52" s="216"/>
    </row>
    <row r="53" spans="1:17" x14ac:dyDescent="0.3">
      <c r="A53" s="230" t="s">
        <v>197</v>
      </c>
      <c r="B53" s="231">
        <f>ROUND(($F$21*$I$21*$L$21),1)</f>
        <v>16.899999999999999</v>
      </c>
      <c r="C53" s="232">
        <f t="shared" si="0"/>
        <v>3.8</v>
      </c>
      <c r="E53" s="126"/>
      <c r="F53" s="126"/>
      <c r="H53" s="126"/>
      <c r="O53" s="215"/>
      <c r="P53" s="198"/>
      <c r="Q53" s="216"/>
    </row>
    <row r="54" spans="1:17" x14ac:dyDescent="0.3">
      <c r="A54" s="230" t="s">
        <v>198</v>
      </c>
      <c r="B54" s="231">
        <f>ROUND(($F$21*$J$21*$L$21),1)</f>
        <v>3.9</v>
      </c>
      <c r="C54" s="232">
        <f t="shared" si="0"/>
        <v>16.600000000000001</v>
      </c>
      <c r="E54" s="126"/>
      <c r="F54" s="126"/>
      <c r="H54" s="126"/>
      <c r="O54" s="215"/>
      <c r="P54" s="198"/>
      <c r="Q54" s="216"/>
    </row>
    <row r="55" spans="1:17" x14ac:dyDescent="0.3">
      <c r="A55" s="233" t="s">
        <v>199</v>
      </c>
      <c r="B55" s="143">
        <f>ROUND(($C$21*$G$21*$M$21),1)</f>
        <v>8.6</v>
      </c>
      <c r="C55" s="144">
        <f t="shared" ref="C55:C86" si="1">ROUND(((1/B55)/($E$32))*$B$20,1)</f>
        <v>7.5</v>
      </c>
      <c r="E55" s="126"/>
      <c r="F55" s="126"/>
      <c r="H55" s="126"/>
      <c r="O55" s="215"/>
      <c r="P55" s="198"/>
      <c r="Q55" s="216"/>
    </row>
    <row r="56" spans="1:17" x14ac:dyDescent="0.3">
      <c r="A56" s="233" t="s">
        <v>200</v>
      </c>
      <c r="B56" s="143">
        <f>ROUND(($C$21*$H$21*$M$21),1)</f>
        <v>9.4</v>
      </c>
      <c r="C56" s="144">
        <f t="shared" si="1"/>
        <v>6.9</v>
      </c>
      <c r="E56" s="126"/>
      <c r="F56" s="126"/>
      <c r="H56" s="126"/>
      <c r="O56" s="215"/>
      <c r="P56" s="198"/>
      <c r="Q56" s="216"/>
    </row>
    <row r="57" spans="1:17" x14ac:dyDescent="0.3">
      <c r="A57" s="233" t="s">
        <v>201</v>
      </c>
      <c r="B57" s="143">
        <f>ROUND(($C$21*$I$21*$M$21),1)</f>
        <v>66.900000000000006</v>
      </c>
      <c r="C57" s="144">
        <f t="shared" si="1"/>
        <v>1</v>
      </c>
      <c r="E57" s="126"/>
      <c r="F57" s="126"/>
      <c r="H57" s="126"/>
      <c r="O57" s="215"/>
      <c r="P57" s="198"/>
      <c r="Q57" s="216"/>
    </row>
    <row r="58" spans="1:17" x14ac:dyDescent="0.3">
      <c r="A58" s="233" t="s">
        <v>202</v>
      </c>
      <c r="B58" s="143">
        <f>ROUND(($C$21*$J$21*$M$21),1)</f>
        <v>15.4</v>
      </c>
      <c r="C58" s="144">
        <f t="shared" si="1"/>
        <v>4.2</v>
      </c>
      <c r="E58" s="126"/>
      <c r="F58" s="126"/>
      <c r="H58" s="126"/>
      <c r="O58" s="215"/>
      <c r="P58" s="198"/>
      <c r="Q58" s="216"/>
    </row>
    <row r="59" spans="1:17" x14ac:dyDescent="0.3">
      <c r="A59" s="233" t="s">
        <v>203</v>
      </c>
      <c r="B59" s="143">
        <f>ROUND(($D$21*$G$21*$M$21),1)</f>
        <v>9.1</v>
      </c>
      <c r="C59" s="144">
        <f t="shared" si="1"/>
        <v>7.1</v>
      </c>
      <c r="E59" s="126"/>
      <c r="F59" s="126"/>
      <c r="H59" s="126"/>
      <c r="O59" s="215"/>
      <c r="P59" s="198"/>
      <c r="Q59" s="216"/>
    </row>
    <row r="60" spans="1:17" x14ac:dyDescent="0.3">
      <c r="A60" s="233" t="s">
        <v>204</v>
      </c>
      <c r="B60" s="143">
        <f>ROUND(($D$21*$H$21*$M$21),1)</f>
        <v>9.9</v>
      </c>
      <c r="C60" s="144">
        <f t="shared" si="1"/>
        <v>6.5</v>
      </c>
      <c r="E60" s="126"/>
      <c r="F60" s="126"/>
      <c r="H60" s="126"/>
      <c r="O60" s="215"/>
      <c r="P60" s="198"/>
      <c r="Q60" s="216"/>
    </row>
    <row r="61" spans="1:17" x14ac:dyDescent="0.3">
      <c r="A61" s="233" t="s">
        <v>205</v>
      </c>
      <c r="B61" s="143">
        <f>ROUND(($D$21*$I$21*$M$21),1)</f>
        <v>70.5</v>
      </c>
      <c r="C61" s="144">
        <f t="shared" si="1"/>
        <v>0.9</v>
      </c>
      <c r="E61" s="126"/>
      <c r="F61" s="126"/>
      <c r="H61" s="126"/>
      <c r="O61" s="215"/>
      <c r="P61" s="198"/>
      <c r="Q61" s="216"/>
    </row>
    <row r="62" spans="1:17" x14ac:dyDescent="0.3">
      <c r="A62" s="233" t="s">
        <v>206</v>
      </c>
      <c r="B62" s="234">
        <f>ROUND(($D$21*$J$21*$M$21),1)</f>
        <v>16.2</v>
      </c>
      <c r="C62" s="144">
        <f t="shared" si="1"/>
        <v>4</v>
      </c>
      <c r="E62" s="126"/>
      <c r="F62" s="126"/>
      <c r="H62" s="126"/>
      <c r="O62" s="215"/>
      <c r="P62" s="198"/>
      <c r="Q62" s="216"/>
    </row>
    <row r="63" spans="1:17" x14ac:dyDescent="0.3">
      <c r="A63" s="233" t="s">
        <v>207</v>
      </c>
      <c r="B63" s="234">
        <f>ROUND(($E$21*$G$21*$M$21),1)</f>
        <v>55.9</v>
      </c>
      <c r="C63" s="144">
        <f t="shared" si="1"/>
        <v>1.2</v>
      </c>
      <c r="E63" s="126"/>
      <c r="F63" s="126"/>
      <c r="H63" s="126"/>
      <c r="O63" s="215"/>
      <c r="P63" s="198"/>
      <c r="Q63" s="216"/>
    </row>
    <row r="64" spans="1:17" x14ac:dyDescent="0.3">
      <c r="A64" s="233" t="s">
        <v>208</v>
      </c>
      <c r="B64" s="234">
        <f>ROUND(($E$21*$H$21*$M$21),1)</f>
        <v>60.7</v>
      </c>
      <c r="C64" s="144">
        <f t="shared" si="1"/>
        <v>1.1000000000000001</v>
      </c>
      <c r="E64" s="126"/>
      <c r="F64" s="126"/>
      <c r="H64" s="126"/>
      <c r="O64" s="215"/>
      <c r="P64" s="198"/>
      <c r="Q64" s="216"/>
    </row>
    <row r="65" spans="1:17" x14ac:dyDescent="0.3">
      <c r="A65" s="233" t="s">
        <v>209</v>
      </c>
      <c r="B65" s="143">
        <f>ROUND(($E$21*$I$21*$M$21),1)</f>
        <v>431.9</v>
      </c>
      <c r="C65" s="144">
        <f t="shared" si="1"/>
        <v>0.2</v>
      </c>
      <c r="E65" s="126"/>
      <c r="F65" s="126"/>
      <c r="H65" s="126"/>
      <c r="O65" s="215"/>
      <c r="P65" s="198"/>
      <c r="Q65" s="216"/>
    </row>
    <row r="66" spans="1:17" x14ac:dyDescent="0.3">
      <c r="A66" s="233" t="s">
        <v>210</v>
      </c>
      <c r="B66" s="143">
        <f>ROUND(($E$21*$J$21*$M$21),1)</f>
        <v>99.4</v>
      </c>
      <c r="C66" s="144">
        <f t="shared" si="1"/>
        <v>0.7</v>
      </c>
      <c r="E66" s="126"/>
      <c r="F66" s="126"/>
      <c r="H66" s="126"/>
      <c r="O66" s="215"/>
      <c r="P66" s="198"/>
      <c r="Q66" s="216"/>
    </row>
    <row r="67" spans="1:17" x14ac:dyDescent="0.3">
      <c r="A67" s="233" t="s">
        <v>211</v>
      </c>
      <c r="B67" s="143">
        <f>ROUND(($F$21*$G$21*$M$21),1)</f>
        <v>14.8</v>
      </c>
      <c r="C67" s="144">
        <f t="shared" si="1"/>
        <v>4.4000000000000004</v>
      </c>
      <c r="E67" s="126"/>
      <c r="F67" s="126"/>
      <c r="H67" s="126"/>
      <c r="O67" s="215"/>
      <c r="P67" s="198"/>
      <c r="Q67" s="216"/>
    </row>
    <row r="68" spans="1:17" x14ac:dyDescent="0.3">
      <c r="A68" s="233" t="s">
        <v>212</v>
      </c>
      <c r="B68" s="143">
        <f>ROUND(($F$21*$H$21*$M$21),1)</f>
        <v>16</v>
      </c>
      <c r="C68" s="144">
        <f t="shared" si="1"/>
        <v>4.0999999999999996</v>
      </c>
      <c r="E68" s="126"/>
      <c r="F68" s="126"/>
      <c r="H68" s="126"/>
      <c r="O68" s="215"/>
      <c r="P68" s="198"/>
      <c r="Q68" s="216"/>
    </row>
    <row r="69" spans="1:17" x14ac:dyDescent="0.3">
      <c r="A69" s="233" t="s">
        <v>213</v>
      </c>
      <c r="B69" s="143">
        <f>ROUND(($F$21*$I$21*$M$21),1)</f>
        <v>114.1</v>
      </c>
      <c r="C69" s="144">
        <f t="shared" si="1"/>
        <v>0.6</v>
      </c>
      <c r="E69" s="126"/>
      <c r="F69" s="126"/>
      <c r="H69" s="126"/>
      <c r="O69" s="215"/>
      <c r="P69" s="198"/>
      <c r="Q69" s="216"/>
    </row>
    <row r="70" spans="1:17" x14ac:dyDescent="0.3">
      <c r="A70" s="233" t="s">
        <v>214</v>
      </c>
      <c r="B70" s="234">
        <f>ROUND(($F$21*$J$21*$M$21),1)</f>
        <v>26.3</v>
      </c>
      <c r="C70" s="144">
        <f t="shared" si="1"/>
        <v>2.5</v>
      </c>
      <c r="E70" s="126"/>
      <c r="F70" s="126"/>
      <c r="H70" s="126"/>
      <c r="O70" s="215"/>
      <c r="P70" s="198"/>
      <c r="Q70" s="216"/>
    </row>
    <row r="71" spans="1:17" x14ac:dyDescent="0.3">
      <c r="A71" s="235" t="s">
        <v>215</v>
      </c>
      <c r="B71" s="236">
        <f>ROUND(($C$21*$G$21*$N$21),1)</f>
        <v>2.1</v>
      </c>
      <c r="C71" s="237">
        <f t="shared" si="1"/>
        <v>30.9</v>
      </c>
      <c r="E71" s="126"/>
      <c r="F71" s="126"/>
      <c r="H71" s="126"/>
      <c r="O71" s="215"/>
      <c r="P71" s="198"/>
      <c r="Q71" s="216"/>
    </row>
    <row r="72" spans="1:17" x14ac:dyDescent="0.3">
      <c r="A72" s="235" t="s">
        <v>216</v>
      </c>
      <c r="B72" s="236">
        <f>ROUND(($C$21*$H$21*$N$21),1)</f>
        <v>2.2999999999999998</v>
      </c>
      <c r="C72" s="237">
        <f t="shared" si="1"/>
        <v>28.2</v>
      </c>
      <c r="E72" s="126"/>
      <c r="F72" s="126"/>
      <c r="H72" s="126"/>
      <c r="O72" s="215"/>
      <c r="P72" s="198"/>
      <c r="Q72" s="216"/>
    </row>
    <row r="73" spans="1:17" x14ac:dyDescent="0.3">
      <c r="A73" s="238" t="s">
        <v>217</v>
      </c>
      <c r="B73" s="238">
        <f>ROUND(($C$21*$I$21*$N$21),1)</f>
        <v>16.3</v>
      </c>
      <c r="C73" s="237">
        <f t="shared" si="1"/>
        <v>4</v>
      </c>
      <c r="E73" s="126"/>
      <c r="F73" s="126"/>
      <c r="H73" s="126"/>
      <c r="O73" s="215"/>
      <c r="P73" s="198"/>
      <c r="Q73" s="216"/>
    </row>
    <row r="74" spans="1:17" x14ac:dyDescent="0.3">
      <c r="A74" s="236" t="s">
        <v>218</v>
      </c>
      <c r="B74" s="236">
        <f>ROUND(($C$21*$J$21*$N$21),1)</f>
        <v>3.8</v>
      </c>
      <c r="C74" s="237">
        <f t="shared" si="1"/>
        <v>17.100000000000001</v>
      </c>
      <c r="E74" s="126"/>
      <c r="F74" s="126"/>
      <c r="H74" s="126"/>
    </row>
    <row r="75" spans="1:17" x14ac:dyDescent="0.3">
      <c r="A75" s="236" t="s">
        <v>219</v>
      </c>
      <c r="B75" s="236">
        <f>ROUND(($D$21*$G$21*$N$21),1)</f>
        <v>2.2000000000000002</v>
      </c>
      <c r="C75" s="237">
        <f t="shared" si="1"/>
        <v>29.5</v>
      </c>
      <c r="E75" s="126"/>
      <c r="F75" s="126"/>
      <c r="H75" s="126"/>
    </row>
    <row r="76" spans="1:17" x14ac:dyDescent="0.3">
      <c r="A76" s="236" t="s">
        <v>220</v>
      </c>
      <c r="B76" s="236">
        <f>ROUND(($D$21*$H$21*$N$21),1)</f>
        <v>2.4</v>
      </c>
      <c r="C76" s="237">
        <f t="shared" si="1"/>
        <v>27</v>
      </c>
      <c r="E76" s="126"/>
      <c r="F76" s="126"/>
      <c r="H76" s="126"/>
    </row>
    <row r="77" spans="1:17" x14ac:dyDescent="0.3">
      <c r="A77" s="236" t="s">
        <v>221</v>
      </c>
      <c r="B77" s="236">
        <f>ROUND(($D$21*$I$21*$N$21),1)</f>
        <v>17.2</v>
      </c>
      <c r="C77" s="237">
        <f t="shared" si="1"/>
        <v>3.8</v>
      </c>
      <c r="E77" s="126"/>
      <c r="F77" s="126"/>
      <c r="H77" s="126"/>
    </row>
    <row r="78" spans="1:17" x14ac:dyDescent="0.3">
      <c r="A78" s="236" t="s">
        <v>222</v>
      </c>
      <c r="B78" s="236">
        <f>ROUND(($D$21*$J$21*$N$21),1)</f>
        <v>4</v>
      </c>
      <c r="C78" s="237">
        <f t="shared" si="1"/>
        <v>16.2</v>
      </c>
      <c r="E78" s="126"/>
      <c r="F78" s="126"/>
      <c r="H78" s="126"/>
    </row>
    <row r="79" spans="1:17" x14ac:dyDescent="0.3">
      <c r="A79" s="236" t="s">
        <v>223</v>
      </c>
      <c r="B79" s="236">
        <f>ROUND(($E$21*$G$21*$N$21),1)</f>
        <v>13.6</v>
      </c>
      <c r="C79" s="237">
        <f t="shared" si="1"/>
        <v>4.8</v>
      </c>
      <c r="E79" s="126"/>
      <c r="F79" s="126"/>
      <c r="H79" s="126"/>
    </row>
    <row r="80" spans="1:17" x14ac:dyDescent="0.3">
      <c r="A80" s="236" t="s">
        <v>224</v>
      </c>
      <c r="B80" s="236">
        <f>ROUND(($E$21*$H$21*$N$21),1)</f>
        <v>14.8</v>
      </c>
      <c r="C80" s="237">
        <f t="shared" si="1"/>
        <v>4.4000000000000004</v>
      </c>
      <c r="E80" s="126"/>
      <c r="F80" s="126"/>
      <c r="H80" s="126"/>
    </row>
    <row r="81" spans="1:8" x14ac:dyDescent="0.3">
      <c r="A81" s="236" t="s">
        <v>225</v>
      </c>
      <c r="B81" s="236">
        <f>ROUND(($E$21*$I$21*$N$21),1)</f>
        <v>105.3</v>
      </c>
      <c r="C81" s="237">
        <f t="shared" si="1"/>
        <v>0.6</v>
      </c>
      <c r="E81" s="126"/>
      <c r="F81" s="126"/>
      <c r="H81" s="126"/>
    </row>
    <row r="82" spans="1:8" x14ac:dyDescent="0.3">
      <c r="A82" s="236" t="s">
        <v>226</v>
      </c>
      <c r="B82" s="236">
        <f>ROUND(($E$21*$J$21*$N$21),1)</f>
        <v>24.2</v>
      </c>
      <c r="C82" s="237">
        <f t="shared" si="1"/>
        <v>2.7</v>
      </c>
      <c r="E82" s="126"/>
      <c r="F82" s="126"/>
      <c r="H82" s="126"/>
    </row>
    <row r="83" spans="1:8" x14ac:dyDescent="0.3">
      <c r="A83" s="236" t="s">
        <v>227</v>
      </c>
      <c r="B83" s="236">
        <f>ROUND(($F$21*$G$21*$N$21),1)</f>
        <v>3.6</v>
      </c>
      <c r="C83" s="237">
        <f t="shared" si="1"/>
        <v>18</v>
      </c>
      <c r="E83" s="126"/>
      <c r="F83" s="126"/>
      <c r="H83" s="126"/>
    </row>
    <row r="84" spans="1:8" x14ac:dyDescent="0.3">
      <c r="A84" s="236" t="s">
        <v>228</v>
      </c>
      <c r="B84" s="236">
        <f>ROUND(($F$21*$H$21*$N$21),1)</f>
        <v>3.9</v>
      </c>
      <c r="C84" s="237">
        <f t="shared" si="1"/>
        <v>16.600000000000001</v>
      </c>
      <c r="E84" s="126"/>
      <c r="F84" s="126"/>
      <c r="H84" s="126"/>
    </row>
    <row r="85" spans="1:8" x14ac:dyDescent="0.3">
      <c r="A85" s="236" t="s">
        <v>229</v>
      </c>
      <c r="B85" s="236">
        <f>ROUND(($F$21*$I$21*$N$21),1)</f>
        <v>27.8</v>
      </c>
      <c r="C85" s="237">
        <f t="shared" si="1"/>
        <v>2.2999999999999998</v>
      </c>
      <c r="E85" s="126"/>
      <c r="F85" s="126"/>
      <c r="H85" s="126"/>
    </row>
    <row r="86" spans="1:8" x14ac:dyDescent="0.3">
      <c r="A86" s="236" t="s">
        <v>230</v>
      </c>
      <c r="B86" s="239">
        <f>ROUND(($F$21*$J$21*$N$21),1)</f>
        <v>6.4</v>
      </c>
      <c r="C86" s="237">
        <f t="shared" si="1"/>
        <v>10.1</v>
      </c>
      <c r="E86" s="126"/>
      <c r="F86" s="126"/>
      <c r="H86" s="126"/>
    </row>
    <row r="87" spans="1:8" x14ac:dyDescent="0.3">
      <c r="A87" s="36"/>
      <c r="C87" s="36"/>
      <c r="D87" s="240"/>
      <c r="E87" s="126"/>
      <c r="F87" s="126"/>
      <c r="H87" s="126"/>
    </row>
    <row r="88" spans="1:8" x14ac:dyDescent="0.3">
      <c r="A88" s="36"/>
      <c r="B88" s="241"/>
      <c r="C88" s="36"/>
      <c r="D88" s="240"/>
      <c r="E88" s="240"/>
      <c r="F88" s="126"/>
      <c r="G88" s="126"/>
      <c r="H88" s="126"/>
    </row>
    <row r="89" spans="1:8" x14ac:dyDescent="0.3">
      <c r="A89" s="36"/>
      <c r="B89" s="241"/>
      <c r="C89" s="36"/>
      <c r="D89" s="240"/>
      <c r="E89" s="240"/>
      <c r="F89" s="126"/>
      <c r="G89" s="126"/>
      <c r="H89" s="126"/>
    </row>
    <row r="90" spans="1:8" x14ac:dyDescent="0.3">
      <c r="A90" s="41" t="s">
        <v>263</v>
      </c>
      <c r="B90" s="139">
        <f>ROUND((E32)^-1,2)</f>
        <v>0.06</v>
      </c>
      <c r="C90" s="50">
        <f>SUM(C23:C86)</f>
        <v>1000.1000000000003</v>
      </c>
      <c r="D90" s="132" t="s">
        <v>37</v>
      </c>
      <c r="E90" s="131"/>
      <c r="F90" s="126"/>
      <c r="G90" s="126"/>
      <c r="H90" s="126"/>
    </row>
    <row r="91" spans="1:8" x14ac:dyDescent="0.3">
      <c r="D91" s="126"/>
      <c r="E91" s="126"/>
      <c r="F91" s="126"/>
      <c r="G91" s="126"/>
      <c r="H91" s="126"/>
    </row>
    <row r="92" spans="1:8" x14ac:dyDescent="0.3">
      <c r="A92" s="242"/>
      <c r="B92" s="243"/>
      <c r="C92" s="244"/>
      <c r="D92" s="245"/>
      <c r="E92" s="126"/>
      <c r="F92" s="126"/>
      <c r="G92" s="126"/>
      <c r="H92" s="126"/>
    </row>
    <row r="93" spans="1:8" x14ac:dyDescent="0.3">
      <c r="A93" s="242"/>
      <c r="B93" s="92"/>
      <c r="D93" s="126"/>
      <c r="E93" s="126"/>
      <c r="F93" s="126"/>
      <c r="G93" s="126"/>
      <c r="H93" s="126"/>
    </row>
    <row r="94" spans="1:8" x14ac:dyDescent="0.3">
      <c r="A94" s="242"/>
      <c r="B94" s="243"/>
      <c r="C94" s="246"/>
      <c r="D94" s="247"/>
      <c r="E94" s="126"/>
      <c r="F94" s="126"/>
      <c r="G94" s="126"/>
      <c r="H94" s="126"/>
    </row>
    <row r="95" spans="1:8" x14ac:dyDescent="0.3">
      <c r="D95" s="126"/>
      <c r="E95" s="126"/>
      <c r="F95" s="126"/>
      <c r="G95" s="126"/>
      <c r="H95" s="126"/>
    </row>
    <row r="96" spans="1:8" x14ac:dyDescent="0.3">
      <c r="D96" s="126"/>
      <c r="E96" s="126"/>
      <c r="F96" s="126"/>
      <c r="G96" s="126"/>
      <c r="H96" s="126"/>
    </row>
    <row r="97" spans="1:14" x14ac:dyDescent="0.3">
      <c r="D97" s="126"/>
      <c r="E97" s="126"/>
      <c r="F97" s="126"/>
      <c r="G97" s="126"/>
      <c r="H97" s="126"/>
    </row>
    <row r="98" spans="1:14" ht="25.8" x14ac:dyDescent="0.5">
      <c r="A98" s="217" t="s">
        <v>264</v>
      </c>
    </row>
    <row r="99" spans="1:14" x14ac:dyDescent="0.3">
      <c r="A99" s="248" t="s">
        <v>322</v>
      </c>
      <c r="B99" s="43" t="s">
        <v>265</v>
      </c>
      <c r="C99" s="167" t="s">
        <v>317</v>
      </c>
      <c r="D99" s="206"/>
      <c r="E99" s="206"/>
      <c r="F99" s="207"/>
      <c r="G99" s="168" t="s">
        <v>318</v>
      </c>
      <c r="H99" s="206"/>
      <c r="I99" s="206"/>
      <c r="J99" s="207"/>
      <c r="K99" s="249"/>
      <c r="L99" s="250"/>
      <c r="M99" s="250"/>
      <c r="N99" s="251"/>
    </row>
    <row r="100" spans="1:14" x14ac:dyDescent="0.3">
      <c r="A100" s="174" t="s">
        <v>320</v>
      </c>
      <c r="B100" s="36"/>
      <c r="C100" s="171" t="s">
        <v>260</v>
      </c>
      <c r="D100" s="218"/>
      <c r="E100" s="218"/>
      <c r="F100" s="219"/>
      <c r="G100" s="172" t="s">
        <v>261</v>
      </c>
      <c r="H100" s="220"/>
      <c r="I100" s="220"/>
      <c r="J100" s="221"/>
      <c r="K100" s="252"/>
      <c r="L100" s="250"/>
      <c r="M100" s="250"/>
      <c r="N100" s="251"/>
    </row>
    <row r="101" spans="1:14" x14ac:dyDescent="0.3">
      <c r="A101" s="253"/>
      <c r="C101" s="93" t="s">
        <v>234</v>
      </c>
      <c r="D101" s="93" t="s">
        <v>235</v>
      </c>
      <c r="E101" s="140" t="s">
        <v>236</v>
      </c>
      <c r="F101" s="140" t="s">
        <v>237</v>
      </c>
      <c r="G101" s="113" t="s">
        <v>238</v>
      </c>
      <c r="H101" s="113" t="s">
        <v>239</v>
      </c>
      <c r="I101" s="113" t="s">
        <v>240</v>
      </c>
      <c r="J101" s="113" t="s">
        <v>241</v>
      </c>
      <c r="K101" s="97"/>
      <c r="L101" s="97"/>
      <c r="M101" s="97"/>
      <c r="N101" s="97"/>
    </row>
    <row r="102" spans="1:14" x14ac:dyDescent="0.3">
      <c r="A102" s="120" t="s">
        <v>103</v>
      </c>
      <c r="B102" s="61">
        <v>100</v>
      </c>
      <c r="C102" s="223" t="s">
        <v>311</v>
      </c>
      <c r="D102" s="223" t="s">
        <v>319</v>
      </c>
      <c r="E102" s="224" t="s">
        <v>316</v>
      </c>
      <c r="F102" s="224" t="s">
        <v>321</v>
      </c>
      <c r="G102" s="223" t="s">
        <v>311</v>
      </c>
      <c r="H102" s="223" t="s">
        <v>319</v>
      </c>
      <c r="I102" s="224" t="s">
        <v>316</v>
      </c>
      <c r="J102" s="224" t="s">
        <v>321</v>
      </c>
      <c r="K102" s="254"/>
      <c r="L102" s="254"/>
      <c r="M102" s="254"/>
      <c r="N102" s="254"/>
    </row>
    <row r="103" spans="1:14" x14ac:dyDescent="0.3">
      <c r="A103" s="43" t="s">
        <v>289</v>
      </c>
      <c r="C103" s="29">
        <v>1.0900000000000001</v>
      </c>
      <c r="D103" s="29">
        <v>1.04</v>
      </c>
      <c r="E103" s="29">
        <v>1.05</v>
      </c>
      <c r="F103" s="29">
        <v>1.0900000000000001</v>
      </c>
      <c r="G103" s="29">
        <v>1.1499999999999999</v>
      </c>
      <c r="H103" s="29">
        <v>1.1299999999999999</v>
      </c>
      <c r="I103" s="29">
        <v>1.1299999999999999</v>
      </c>
      <c r="J103" s="29">
        <v>1.1499999999999999</v>
      </c>
      <c r="K103" s="160"/>
      <c r="L103" s="160"/>
      <c r="M103" s="160"/>
      <c r="N103" s="160"/>
    </row>
    <row r="104" spans="1:14" x14ac:dyDescent="0.3">
      <c r="A104" s="157"/>
      <c r="B104" s="121" t="s">
        <v>258</v>
      </c>
      <c r="C104" s="117" t="s">
        <v>286</v>
      </c>
      <c r="D104" s="127" t="s">
        <v>167</v>
      </c>
      <c r="E104" s="225">
        <f>(1/B105+1/B106+1/B107+1/B108+1/B109+1/B110+1/B111+1/B112)</f>
        <v>6.5384615384615374</v>
      </c>
      <c r="H104" s="122"/>
      <c r="I104" s="114"/>
      <c r="J104" s="114"/>
      <c r="K104" s="255"/>
      <c r="L104" s="92"/>
      <c r="M104" s="92"/>
      <c r="N104" s="92"/>
    </row>
    <row r="105" spans="1:14" x14ac:dyDescent="0.3">
      <c r="A105" s="43" t="s">
        <v>266</v>
      </c>
      <c r="B105" s="121">
        <f>ROUND(($C$103*$G$103),1)</f>
        <v>1.3</v>
      </c>
      <c r="C105" s="138">
        <f>ROUND(((1/B105)/($E$114))*$B$102,1)</f>
        <v>5.9</v>
      </c>
      <c r="D105" s="128"/>
      <c r="E105" s="226">
        <f>(1/B113+1/B114+1/B115+1/B116+1/B117+1/B118+1/B119+1/B120)</f>
        <v>6.5384615384615374</v>
      </c>
      <c r="H105" s="122"/>
      <c r="I105" s="114"/>
      <c r="J105" s="114"/>
      <c r="K105" s="115"/>
    </row>
    <row r="106" spans="1:14" x14ac:dyDescent="0.3">
      <c r="A106" s="43" t="s">
        <v>267</v>
      </c>
      <c r="B106" s="121">
        <f>ROUND(($C$103*$H$103),1)</f>
        <v>1.2</v>
      </c>
      <c r="C106" s="138">
        <f>ROUND(((1/B106)/($E$114))*$B$102,1)</f>
        <v>6.4</v>
      </c>
      <c r="D106" s="128"/>
      <c r="E106" s="226"/>
      <c r="H106" s="122"/>
      <c r="I106" s="114"/>
      <c r="J106" s="114"/>
      <c r="K106" s="115"/>
    </row>
    <row r="107" spans="1:14" x14ac:dyDescent="0.3">
      <c r="A107" s="43" t="s">
        <v>268</v>
      </c>
      <c r="B107" s="121">
        <f>ROUND(($C$103*$I$103),1)</f>
        <v>1.2</v>
      </c>
      <c r="C107" s="138">
        <f>ROUND(((1/B107)/($E$114))*$B$102,1)</f>
        <v>6.4</v>
      </c>
      <c r="D107" s="128"/>
      <c r="E107" s="226"/>
      <c r="H107" s="122"/>
      <c r="I107" s="114"/>
      <c r="J107" s="114"/>
      <c r="K107" s="115"/>
    </row>
    <row r="108" spans="1:14" x14ac:dyDescent="0.3">
      <c r="A108" s="43" t="s">
        <v>269</v>
      </c>
      <c r="B108" s="121">
        <f>ROUND(($C$103*$J$103),1)</f>
        <v>1.3</v>
      </c>
      <c r="C108" s="138">
        <f>ROUND(((1/B108)/($E$114))*$B$102,1)</f>
        <v>5.9</v>
      </c>
      <c r="D108" s="128"/>
      <c r="E108" s="227"/>
      <c r="H108" s="122"/>
      <c r="I108" s="114"/>
      <c r="J108" s="114"/>
      <c r="K108" s="115"/>
    </row>
    <row r="109" spans="1:14" x14ac:dyDescent="0.3">
      <c r="A109" s="43" t="s">
        <v>270</v>
      </c>
      <c r="B109" s="121">
        <f>ROUND(($D$103*$G$103),1)</f>
        <v>1.2</v>
      </c>
      <c r="C109" s="138">
        <f>ROUND(((1/B109)/($E$114))*$B$102,1)</f>
        <v>6.4</v>
      </c>
      <c r="D109" s="128"/>
      <c r="E109" s="227"/>
      <c r="H109" s="122"/>
      <c r="I109" s="114"/>
      <c r="J109" s="114"/>
      <c r="K109" s="115"/>
    </row>
    <row r="110" spans="1:14" x14ac:dyDescent="0.3">
      <c r="A110" s="43" t="s">
        <v>271</v>
      </c>
      <c r="B110" s="121">
        <f>ROUND(($D$103*$H$103),1)</f>
        <v>1.2</v>
      </c>
      <c r="C110" s="138">
        <f t="shared" ref="C110:C120" si="2">ROUND(((1/B110)/($E$114))*$B$102,1)</f>
        <v>6.4</v>
      </c>
      <c r="D110" s="131"/>
      <c r="E110" s="227"/>
      <c r="H110" s="122"/>
      <c r="I110" s="114"/>
      <c r="J110" s="114"/>
      <c r="K110" s="115"/>
    </row>
    <row r="111" spans="1:14" x14ac:dyDescent="0.3">
      <c r="A111" s="43" t="s">
        <v>272</v>
      </c>
      <c r="B111" s="121">
        <f>ROUND(($D$103*$I$103),1)</f>
        <v>1.2</v>
      </c>
      <c r="C111" s="138">
        <f t="shared" si="2"/>
        <v>6.4</v>
      </c>
      <c r="D111" s="228"/>
      <c r="E111" s="229"/>
      <c r="H111" s="122"/>
      <c r="I111" s="114"/>
      <c r="J111" s="114"/>
      <c r="K111" s="115"/>
    </row>
    <row r="112" spans="1:14" x14ac:dyDescent="0.3">
      <c r="A112" s="43" t="s">
        <v>273</v>
      </c>
      <c r="B112" s="121">
        <f>ROUND(($D$103*$J$103),1)</f>
        <v>1.2</v>
      </c>
      <c r="C112" s="138">
        <f t="shared" si="2"/>
        <v>6.4</v>
      </c>
      <c r="D112" s="228"/>
      <c r="E112" s="129"/>
      <c r="H112" s="122"/>
      <c r="I112" s="114"/>
      <c r="J112" s="114"/>
      <c r="K112" s="115"/>
    </row>
    <row r="113" spans="1:11" x14ac:dyDescent="0.3">
      <c r="A113" s="43" t="s">
        <v>274</v>
      </c>
      <c r="B113" s="121">
        <f>ROUND(($E$103*$G$103),1)</f>
        <v>1.2</v>
      </c>
      <c r="C113" s="138">
        <f t="shared" si="2"/>
        <v>6.4</v>
      </c>
      <c r="D113" s="228"/>
      <c r="E113" s="130"/>
      <c r="H113" s="122"/>
      <c r="I113" s="114"/>
      <c r="J113" s="114"/>
      <c r="K113" s="115"/>
    </row>
    <row r="114" spans="1:11" x14ac:dyDescent="0.3">
      <c r="A114" s="43" t="s">
        <v>275</v>
      </c>
      <c r="B114" s="121">
        <f>ROUND(($E$103*$H$103),1)</f>
        <v>1.2</v>
      </c>
      <c r="C114" s="138">
        <f t="shared" si="2"/>
        <v>6.4</v>
      </c>
      <c r="D114" s="131" t="s">
        <v>168</v>
      </c>
      <c r="E114" s="226">
        <f>(E104+E105+E106+E107+E108+E109+E110+E111)</f>
        <v>13.076923076923075</v>
      </c>
      <c r="H114" s="122"/>
      <c r="I114" s="114"/>
      <c r="J114" s="114"/>
      <c r="K114" s="115"/>
    </row>
    <row r="115" spans="1:11" x14ac:dyDescent="0.3">
      <c r="A115" s="43" t="s">
        <v>276</v>
      </c>
      <c r="B115" s="121">
        <f>ROUND(($E$103*$I$103),1)</f>
        <v>1.2</v>
      </c>
      <c r="C115" s="138">
        <f t="shared" si="2"/>
        <v>6.4</v>
      </c>
      <c r="E115" s="126"/>
      <c r="F115" s="122"/>
      <c r="H115" s="124"/>
      <c r="I115" s="114"/>
      <c r="J115" s="114"/>
      <c r="K115" s="115"/>
    </row>
    <row r="116" spans="1:11" x14ac:dyDescent="0.3">
      <c r="A116" s="43" t="s">
        <v>277</v>
      </c>
      <c r="B116" s="121">
        <f>ROUND(($E$103*$J$103),1)</f>
        <v>1.2</v>
      </c>
      <c r="C116" s="138">
        <f t="shared" si="2"/>
        <v>6.4</v>
      </c>
      <c r="E116" s="126"/>
      <c r="F116" s="122"/>
      <c r="H116" s="122"/>
      <c r="I116" s="114"/>
      <c r="J116" s="114"/>
      <c r="K116" s="115"/>
    </row>
    <row r="117" spans="1:11" x14ac:dyDescent="0.3">
      <c r="A117" s="43" t="s">
        <v>278</v>
      </c>
      <c r="B117" s="121">
        <f>ROUND(($F$103*$G$103),1)</f>
        <v>1.3</v>
      </c>
      <c r="C117" s="138">
        <f t="shared" si="2"/>
        <v>5.9</v>
      </c>
      <c r="E117" s="126"/>
      <c r="F117" s="125"/>
      <c r="H117" s="125"/>
      <c r="I117" s="115"/>
      <c r="J117" s="115"/>
      <c r="K117" s="115"/>
    </row>
    <row r="118" spans="1:11" x14ac:dyDescent="0.3">
      <c r="A118" s="43" t="s">
        <v>279</v>
      </c>
      <c r="B118" s="121">
        <f>ROUND(($F$103*$H$103),1)</f>
        <v>1.2</v>
      </c>
      <c r="C118" s="138">
        <f t="shared" si="2"/>
        <v>6.4</v>
      </c>
      <c r="E118" s="126"/>
      <c r="F118" s="126"/>
      <c r="H118" s="126"/>
    </row>
    <row r="119" spans="1:11" x14ac:dyDescent="0.3">
      <c r="A119" s="43" t="s">
        <v>280</v>
      </c>
      <c r="B119" s="121">
        <f>ROUND(($F$103*$I$103),1)</f>
        <v>1.2</v>
      </c>
      <c r="C119" s="138">
        <f t="shared" si="2"/>
        <v>6.4</v>
      </c>
      <c r="E119" s="126"/>
      <c r="F119" s="126"/>
      <c r="H119" s="126"/>
    </row>
    <row r="120" spans="1:11" x14ac:dyDescent="0.3">
      <c r="A120" s="43" t="s">
        <v>281</v>
      </c>
      <c r="B120" s="121">
        <f>ROUND(($F$103*$J$103),1)</f>
        <v>1.3</v>
      </c>
      <c r="C120" s="138">
        <f t="shared" si="2"/>
        <v>5.9</v>
      </c>
      <c r="E120" s="126"/>
      <c r="F120" s="126"/>
      <c r="H120" s="126"/>
    </row>
    <row r="121" spans="1:11" x14ac:dyDescent="0.3">
      <c r="A121" s="36"/>
      <c r="B121" s="241"/>
      <c r="C121" s="36"/>
      <c r="D121" s="240"/>
      <c r="E121" s="240"/>
      <c r="F121" s="126"/>
      <c r="G121" s="126"/>
      <c r="H121" s="126"/>
    </row>
    <row r="122" spans="1:11" x14ac:dyDescent="0.3">
      <c r="A122" s="36"/>
      <c r="B122" s="241"/>
      <c r="C122" s="36"/>
      <c r="D122" s="240"/>
      <c r="E122" s="240"/>
      <c r="F122" s="126"/>
      <c r="G122" s="126"/>
      <c r="H122" s="126"/>
    </row>
    <row r="123" spans="1:11" x14ac:dyDescent="0.3">
      <c r="A123" s="41" t="s">
        <v>296</v>
      </c>
      <c r="B123" s="139">
        <f>ROUND((E114)^-1,2)</f>
        <v>0.08</v>
      </c>
      <c r="C123" s="50">
        <f>SUM(C105:C120)</f>
        <v>100.40000000000002</v>
      </c>
      <c r="D123" s="132" t="s">
        <v>37</v>
      </c>
      <c r="E123" s="131"/>
      <c r="F123" s="126"/>
      <c r="G123" s="126"/>
      <c r="H123" s="126"/>
    </row>
    <row r="124" spans="1:11" x14ac:dyDescent="0.3">
      <c r="D124" s="126"/>
      <c r="E124" s="126"/>
      <c r="F124" s="126"/>
      <c r="G124" s="126"/>
      <c r="H124" s="126"/>
    </row>
    <row r="125" spans="1:11" x14ac:dyDescent="0.3">
      <c r="A125" s="242"/>
      <c r="B125" s="243"/>
      <c r="C125" s="244"/>
      <c r="D125" s="245"/>
      <c r="E125" s="126"/>
      <c r="F125" s="126"/>
      <c r="G125" s="126"/>
      <c r="H125" s="126"/>
    </row>
    <row r="126" spans="1:11" x14ac:dyDescent="0.3">
      <c r="A126" s="242"/>
      <c r="B126" s="92"/>
      <c r="D126" s="126"/>
      <c r="E126" s="126"/>
      <c r="F126" s="126"/>
      <c r="G126" s="126"/>
      <c r="H126" s="126"/>
    </row>
    <row r="127" spans="1:11" x14ac:dyDescent="0.3">
      <c r="A127" s="242"/>
      <c r="B127" s="243"/>
      <c r="C127" s="246"/>
      <c r="D127" s="247"/>
      <c r="E127" s="126"/>
      <c r="F127" s="126"/>
      <c r="G127" s="126"/>
      <c r="H127" s="126"/>
    </row>
    <row r="128" spans="1:11" ht="25.8" x14ac:dyDescent="0.5">
      <c r="A128" s="217" t="s">
        <v>282</v>
      </c>
    </row>
    <row r="129" spans="1:14" x14ac:dyDescent="0.3">
      <c r="A129" s="213"/>
      <c r="B129" s="43" t="s">
        <v>232</v>
      </c>
      <c r="C129" s="167" t="s">
        <v>311</v>
      </c>
      <c r="D129" s="190"/>
      <c r="E129" s="191"/>
      <c r="F129" s="168" t="s">
        <v>312</v>
      </c>
      <c r="G129" s="188"/>
      <c r="H129" s="189"/>
      <c r="I129" s="208" t="s">
        <v>316</v>
      </c>
      <c r="J129" s="211"/>
      <c r="K129" s="211"/>
      <c r="N129" s="256"/>
    </row>
    <row r="130" spans="1:14" x14ac:dyDescent="0.3">
      <c r="A130" s="36"/>
      <c r="B130" s="36"/>
      <c r="C130" s="171" t="s">
        <v>283</v>
      </c>
      <c r="D130" s="218"/>
      <c r="E130" s="219"/>
      <c r="F130" s="172" t="s">
        <v>284</v>
      </c>
      <c r="G130" s="220"/>
      <c r="H130" s="221"/>
      <c r="I130" s="222" t="s">
        <v>285</v>
      </c>
      <c r="J130" s="220"/>
      <c r="K130" s="220"/>
      <c r="N130" s="257"/>
    </row>
    <row r="131" spans="1:14" x14ac:dyDescent="0.3">
      <c r="A131" s="44"/>
      <c r="C131" s="93" t="s">
        <v>234</v>
      </c>
      <c r="D131" s="93" t="s">
        <v>235</v>
      </c>
      <c r="E131" s="140" t="s">
        <v>236</v>
      </c>
      <c r="F131" s="113" t="s">
        <v>238</v>
      </c>
      <c r="G131" s="113" t="s">
        <v>239</v>
      </c>
      <c r="H131" s="113" t="s">
        <v>240</v>
      </c>
      <c r="I131" s="118" t="s">
        <v>242</v>
      </c>
      <c r="J131" s="118" t="s">
        <v>243</v>
      </c>
      <c r="K131" s="118" t="s">
        <v>244</v>
      </c>
      <c r="N131" s="97"/>
    </row>
    <row r="132" spans="1:14" x14ac:dyDescent="0.3">
      <c r="A132" s="120" t="s">
        <v>103</v>
      </c>
      <c r="B132" s="61">
        <v>1000</v>
      </c>
      <c r="C132" s="223" t="s">
        <v>317</v>
      </c>
      <c r="D132" s="223" t="s">
        <v>330</v>
      </c>
      <c r="E132" s="224" t="s">
        <v>46</v>
      </c>
      <c r="F132" s="223" t="s">
        <v>329</v>
      </c>
      <c r="G132" s="223" t="s">
        <v>331</v>
      </c>
      <c r="H132" s="224" t="s">
        <v>46</v>
      </c>
      <c r="I132" s="223" t="s">
        <v>329</v>
      </c>
      <c r="J132" s="223" t="s">
        <v>331</v>
      </c>
      <c r="K132" s="224" t="s">
        <v>46</v>
      </c>
      <c r="N132" s="254"/>
    </row>
    <row r="133" spans="1:14" x14ac:dyDescent="0.3">
      <c r="A133" s="43" t="s">
        <v>290</v>
      </c>
      <c r="C133" s="29">
        <v>1.0900000000000001</v>
      </c>
      <c r="D133" s="29">
        <v>2</v>
      </c>
      <c r="E133" s="29">
        <v>7.04</v>
      </c>
      <c r="F133" s="29">
        <v>1.04</v>
      </c>
      <c r="G133" s="29">
        <v>1.5</v>
      </c>
      <c r="H133" s="29">
        <v>8.0399999999999991</v>
      </c>
      <c r="I133" s="29">
        <v>1.05</v>
      </c>
      <c r="J133" s="29">
        <v>1.5</v>
      </c>
      <c r="K133" s="29">
        <v>7.63</v>
      </c>
      <c r="N133" s="160"/>
    </row>
    <row r="134" spans="1:14" x14ac:dyDescent="0.3">
      <c r="A134" s="157"/>
      <c r="B134" s="121" t="s">
        <v>258</v>
      </c>
      <c r="C134" s="117" t="s">
        <v>259</v>
      </c>
      <c r="D134" s="127" t="s">
        <v>167</v>
      </c>
      <c r="E134" s="225">
        <f>(1/B135+1/B136+1/B137+1/B138+1/B139+1/B140+1/B141+1/B142+1/B143)</f>
        <v>2.5932765685987205</v>
      </c>
      <c r="G134" s="122"/>
      <c r="H134" s="114"/>
      <c r="I134" s="115"/>
      <c r="N134" s="92"/>
    </row>
    <row r="135" spans="1:14" x14ac:dyDescent="0.3">
      <c r="A135" s="43" t="s">
        <v>169</v>
      </c>
      <c r="B135" s="121">
        <f>ROUND(($C$133*$F$133*$I$133),1)</f>
        <v>1.2</v>
      </c>
      <c r="C135" s="138">
        <f t="shared" ref="C135:C161" si="3">ROUND(((1/B135)/($E$144))*$B$132,1)</f>
        <v>174.8</v>
      </c>
      <c r="D135" s="128"/>
      <c r="E135" s="226">
        <f>(1/B144+1/B145+1/B146+1/B147+1/B148+1/B149+1/B150+1/B151+1/B152)</f>
        <v>1.8168466084622741</v>
      </c>
      <c r="G135" s="122"/>
      <c r="H135" s="114"/>
      <c r="J135" s="114"/>
      <c r="K135" s="115"/>
      <c r="N135" s="92"/>
    </row>
    <row r="136" spans="1:14" x14ac:dyDescent="0.3">
      <c r="A136" s="43" t="s">
        <v>170</v>
      </c>
      <c r="B136" s="121">
        <f>ROUND(($C$133*$G$133*$I$133),1)</f>
        <v>1.7</v>
      </c>
      <c r="C136" s="138">
        <f t="shared" si="3"/>
        <v>123.4</v>
      </c>
      <c r="D136" s="128"/>
      <c r="E136" s="226">
        <f>(1/B153+1/B154+1/B155+1/B156+1/B157+1/B158+1/B159+1/B160+1/B161)</f>
        <v>0.35854930248150318</v>
      </c>
      <c r="F136" s="92"/>
      <c r="H136" s="122"/>
      <c r="I136" s="114"/>
      <c r="J136" s="114"/>
      <c r="K136" s="115"/>
      <c r="N136" s="92"/>
    </row>
    <row r="137" spans="1:14" x14ac:dyDescent="0.3">
      <c r="A137" s="43" t="s">
        <v>171</v>
      </c>
      <c r="B137" s="121">
        <f>ROUND(($C$133*$H$133*$I$133),1)</f>
        <v>9.1999999999999993</v>
      </c>
      <c r="C137" s="138">
        <f t="shared" si="3"/>
        <v>22.8</v>
      </c>
      <c r="D137" s="128"/>
      <c r="E137" s="226"/>
      <c r="H137" s="122"/>
      <c r="I137" s="114"/>
      <c r="J137" s="114"/>
      <c r="K137" s="115"/>
      <c r="N137" s="92"/>
    </row>
    <row r="138" spans="1:14" x14ac:dyDescent="0.3">
      <c r="A138" s="43" t="s">
        <v>173</v>
      </c>
      <c r="B138" s="121">
        <f>ROUND(($D$133*$F$133*$I$133),1)</f>
        <v>2.2000000000000002</v>
      </c>
      <c r="C138" s="138">
        <f t="shared" si="3"/>
        <v>95.3</v>
      </c>
      <c r="D138" s="128"/>
      <c r="E138" s="227"/>
      <c r="H138" s="122"/>
      <c r="I138" s="114"/>
      <c r="J138" s="114"/>
      <c r="K138" s="115"/>
      <c r="N138" s="92"/>
    </row>
    <row r="139" spans="1:14" x14ac:dyDescent="0.3">
      <c r="A139" s="43" t="s">
        <v>174</v>
      </c>
      <c r="B139" s="121">
        <f>ROUND(($D$133*$G$133*$I$133),1)</f>
        <v>3.2</v>
      </c>
      <c r="C139" s="138">
        <f t="shared" si="3"/>
        <v>65.5</v>
      </c>
      <c r="D139" s="128"/>
      <c r="E139" s="227"/>
      <c r="H139" s="122"/>
      <c r="I139" s="114"/>
      <c r="J139" s="114"/>
      <c r="K139" s="115"/>
      <c r="N139" s="92"/>
    </row>
    <row r="140" spans="1:14" x14ac:dyDescent="0.3">
      <c r="A140" s="43" t="s">
        <v>175</v>
      </c>
      <c r="B140" s="121">
        <f>ROUND(($D$133*$H$133*$I$133),1)</f>
        <v>16.899999999999999</v>
      </c>
      <c r="C140" s="138">
        <f t="shared" si="3"/>
        <v>12.4</v>
      </c>
      <c r="D140" s="131"/>
      <c r="E140" s="227"/>
      <c r="H140" s="122"/>
      <c r="I140" s="114"/>
      <c r="J140" s="114"/>
      <c r="K140" s="115"/>
    </row>
    <row r="141" spans="1:14" x14ac:dyDescent="0.3">
      <c r="A141" s="43" t="s">
        <v>177</v>
      </c>
      <c r="B141" s="121">
        <f>ROUND(($E$133*$F$133*$I$133),1)</f>
        <v>7.7</v>
      </c>
      <c r="C141" s="138">
        <f t="shared" si="3"/>
        <v>27.2</v>
      </c>
      <c r="D141" s="228"/>
      <c r="E141" s="229"/>
      <c r="H141" s="122"/>
      <c r="I141" s="114"/>
      <c r="J141" s="114"/>
      <c r="K141" s="115"/>
    </row>
    <row r="142" spans="1:14" x14ac:dyDescent="0.3">
      <c r="A142" s="43" t="s">
        <v>178</v>
      </c>
      <c r="B142" s="121">
        <f>ROUND(($E$133*$G$133*$I$133),1)</f>
        <v>11.1</v>
      </c>
      <c r="C142" s="138">
        <f t="shared" si="3"/>
        <v>18.899999999999999</v>
      </c>
      <c r="D142" s="228"/>
      <c r="E142" s="129"/>
      <c r="H142" s="122"/>
      <c r="I142" s="114"/>
      <c r="J142" s="114"/>
      <c r="K142" s="115"/>
    </row>
    <row r="143" spans="1:14" x14ac:dyDescent="0.3">
      <c r="A143" s="43" t="s">
        <v>179</v>
      </c>
      <c r="B143" s="121">
        <f>ROUND(($E$133*$H$133*$I$133),1)</f>
        <v>59.4</v>
      </c>
      <c r="C143" s="138">
        <f t="shared" si="3"/>
        <v>3.5</v>
      </c>
      <c r="D143" s="228"/>
      <c r="E143" s="130"/>
      <c r="H143" s="122"/>
      <c r="I143" s="114"/>
      <c r="J143" s="114"/>
      <c r="K143" s="115"/>
    </row>
    <row r="144" spans="1:14" x14ac:dyDescent="0.3">
      <c r="A144" s="77" t="s">
        <v>184</v>
      </c>
      <c r="B144" s="140">
        <f>ROUND(($C$133*$F$133*$J$133),1)</f>
        <v>1.7</v>
      </c>
      <c r="C144" s="141">
        <f t="shared" si="3"/>
        <v>123.4</v>
      </c>
      <c r="D144" s="131" t="s">
        <v>168</v>
      </c>
      <c r="E144" s="226">
        <f>(E134+E135+E136)</f>
        <v>4.7686724795424977</v>
      </c>
      <c r="H144" s="122"/>
      <c r="I144" s="114"/>
      <c r="J144" s="114"/>
      <c r="K144" s="115"/>
    </row>
    <row r="145" spans="1:11" x14ac:dyDescent="0.3">
      <c r="A145" s="77" t="s">
        <v>185</v>
      </c>
      <c r="B145" s="140">
        <f>ROUND(($C$133*$G$133*$J$133),1)</f>
        <v>2.5</v>
      </c>
      <c r="C145" s="141">
        <f t="shared" si="3"/>
        <v>83.9</v>
      </c>
      <c r="E145" s="126"/>
      <c r="F145" s="122"/>
      <c r="H145" s="124"/>
      <c r="I145" s="114"/>
      <c r="J145" s="114"/>
      <c r="K145" s="115"/>
    </row>
    <row r="146" spans="1:11" x14ac:dyDescent="0.3">
      <c r="A146" s="77" t="s">
        <v>186</v>
      </c>
      <c r="B146" s="140">
        <f>ROUND(($C$133*$H$133*$J$133),1)</f>
        <v>13.1</v>
      </c>
      <c r="C146" s="141">
        <f t="shared" si="3"/>
        <v>16</v>
      </c>
      <c r="E146" s="126"/>
      <c r="F146" s="122"/>
      <c r="H146" s="122"/>
      <c r="I146" s="114"/>
      <c r="J146" s="114"/>
      <c r="K146" s="115"/>
    </row>
    <row r="147" spans="1:11" x14ac:dyDescent="0.3">
      <c r="A147" s="77" t="s">
        <v>188</v>
      </c>
      <c r="B147" s="140">
        <f>ROUND(($D$133*$F$133*$J$133),1)</f>
        <v>3.1</v>
      </c>
      <c r="C147" s="141">
        <f t="shared" si="3"/>
        <v>67.599999999999994</v>
      </c>
      <c r="E147" s="126"/>
      <c r="F147" s="125"/>
      <c r="H147" s="125"/>
      <c r="I147" s="115"/>
      <c r="J147" s="115"/>
      <c r="K147" s="115"/>
    </row>
    <row r="148" spans="1:11" x14ac:dyDescent="0.3">
      <c r="A148" s="77" t="s">
        <v>189</v>
      </c>
      <c r="B148" s="140">
        <f>ROUND(($D$133*$G$133*$J$133),1)</f>
        <v>4.5</v>
      </c>
      <c r="C148" s="141">
        <f t="shared" si="3"/>
        <v>46.6</v>
      </c>
      <c r="E148" s="126"/>
      <c r="F148" s="126"/>
      <c r="H148" s="126"/>
    </row>
    <row r="149" spans="1:11" x14ac:dyDescent="0.3">
      <c r="A149" s="77" t="s">
        <v>190</v>
      </c>
      <c r="B149" s="140">
        <f>ROUND(($D$133*$H$133*$J$133),1)</f>
        <v>24.1</v>
      </c>
      <c r="C149" s="141">
        <f t="shared" si="3"/>
        <v>8.6999999999999993</v>
      </c>
      <c r="E149" s="126"/>
      <c r="F149" s="126"/>
      <c r="H149" s="126"/>
    </row>
    <row r="150" spans="1:11" x14ac:dyDescent="0.3">
      <c r="A150" s="77" t="s">
        <v>192</v>
      </c>
      <c r="B150" s="140">
        <f>ROUND(($E$133*$F$133*$J$133),1)</f>
        <v>11</v>
      </c>
      <c r="C150" s="141">
        <f t="shared" si="3"/>
        <v>19.100000000000001</v>
      </c>
      <c r="E150" s="126"/>
      <c r="F150" s="126"/>
      <c r="H150" s="126"/>
    </row>
    <row r="151" spans="1:11" x14ac:dyDescent="0.3">
      <c r="A151" s="77" t="s">
        <v>193</v>
      </c>
      <c r="B151" s="140">
        <f>ROUND(($E$133*$G$133*$J$133),1)</f>
        <v>15.8</v>
      </c>
      <c r="C151" s="141">
        <f t="shared" si="3"/>
        <v>13.3</v>
      </c>
      <c r="E151" s="126"/>
      <c r="F151" s="126"/>
      <c r="H151" s="126"/>
    </row>
    <row r="152" spans="1:11" x14ac:dyDescent="0.3">
      <c r="A152" s="77" t="s">
        <v>194</v>
      </c>
      <c r="B152" s="140">
        <f>ROUND(($E$133*$H$133*$J$133),1)</f>
        <v>84.9</v>
      </c>
      <c r="C152" s="141">
        <f t="shared" si="3"/>
        <v>2.5</v>
      </c>
      <c r="E152" s="126"/>
      <c r="F152" s="126"/>
      <c r="H152" s="126"/>
    </row>
    <row r="153" spans="1:11" x14ac:dyDescent="0.3">
      <c r="A153" s="142" t="s">
        <v>199</v>
      </c>
      <c r="B153" s="143">
        <f>ROUND(($C$133*$F$133*$K$133),1)</f>
        <v>8.6</v>
      </c>
      <c r="C153" s="144">
        <f t="shared" si="3"/>
        <v>24.4</v>
      </c>
      <c r="E153" s="126"/>
      <c r="F153" s="126"/>
      <c r="H153" s="126"/>
    </row>
    <row r="154" spans="1:11" x14ac:dyDescent="0.3">
      <c r="A154" s="142" t="s">
        <v>200</v>
      </c>
      <c r="B154" s="143">
        <f>ROUND(($C$133*$G$133*$K$133),1)</f>
        <v>12.5</v>
      </c>
      <c r="C154" s="144">
        <f t="shared" si="3"/>
        <v>16.8</v>
      </c>
      <c r="E154" s="126"/>
      <c r="F154" s="126"/>
      <c r="H154" s="126"/>
    </row>
    <row r="155" spans="1:11" x14ac:dyDescent="0.3">
      <c r="A155" s="142" t="s">
        <v>201</v>
      </c>
      <c r="B155" s="143">
        <f>ROUND(($C$133*$H$133*$K$133),1)</f>
        <v>66.900000000000006</v>
      </c>
      <c r="C155" s="144">
        <f t="shared" si="3"/>
        <v>3.1</v>
      </c>
      <c r="E155" s="126"/>
      <c r="F155" s="126"/>
      <c r="H155" s="126"/>
    </row>
    <row r="156" spans="1:11" x14ac:dyDescent="0.3">
      <c r="A156" s="142" t="s">
        <v>203</v>
      </c>
      <c r="B156" s="143">
        <f>ROUND(($D$133*$F$133*$K$133),1)</f>
        <v>15.9</v>
      </c>
      <c r="C156" s="144">
        <f t="shared" si="3"/>
        <v>13.2</v>
      </c>
      <c r="E156" s="126"/>
      <c r="F156" s="126"/>
      <c r="H156" s="126"/>
    </row>
    <row r="157" spans="1:11" x14ac:dyDescent="0.3">
      <c r="A157" s="142" t="s">
        <v>204</v>
      </c>
      <c r="B157" s="143">
        <f>ROUND(($D$133*$G$133*$K$133),1)</f>
        <v>22.9</v>
      </c>
      <c r="C157" s="144">
        <f t="shared" si="3"/>
        <v>9.1999999999999993</v>
      </c>
      <c r="E157" s="126"/>
      <c r="F157" s="126"/>
      <c r="H157" s="126"/>
    </row>
    <row r="158" spans="1:11" x14ac:dyDescent="0.3">
      <c r="A158" s="142" t="s">
        <v>205</v>
      </c>
      <c r="B158" s="143">
        <f>ROUND(($D$133*$H$133*$K$133),1)</f>
        <v>122.7</v>
      </c>
      <c r="C158" s="144">
        <f t="shared" si="3"/>
        <v>1.7</v>
      </c>
      <c r="E158" s="126"/>
      <c r="F158" s="126"/>
      <c r="H158" s="126"/>
    </row>
    <row r="159" spans="1:11" x14ac:dyDescent="0.3">
      <c r="A159" s="142" t="s">
        <v>207</v>
      </c>
      <c r="B159" s="143">
        <f>ROUND(($E$133*$F$133*$K$133),1)</f>
        <v>55.9</v>
      </c>
      <c r="C159" s="144">
        <f t="shared" si="3"/>
        <v>3.8</v>
      </c>
      <c r="E159" s="126"/>
      <c r="F159" s="126"/>
      <c r="H159" s="126"/>
    </row>
    <row r="160" spans="1:11" x14ac:dyDescent="0.3">
      <c r="A160" s="142" t="s">
        <v>208</v>
      </c>
      <c r="B160" s="143">
        <f>ROUND(($E$133*$G$133*$K$133),1)</f>
        <v>80.599999999999994</v>
      </c>
      <c r="C160" s="144">
        <f t="shared" si="3"/>
        <v>2.6</v>
      </c>
      <c r="E160" s="126"/>
      <c r="F160" s="126"/>
      <c r="H160" s="126"/>
    </row>
    <row r="161" spans="1:14" x14ac:dyDescent="0.3">
      <c r="A161" s="142" t="s">
        <v>209</v>
      </c>
      <c r="B161" s="143">
        <f>ROUND(($E$133*$H$133*$K$133),1)</f>
        <v>431.9</v>
      </c>
      <c r="C161" s="144">
        <f t="shared" si="3"/>
        <v>0.5</v>
      </c>
      <c r="E161" s="126"/>
      <c r="F161" s="126"/>
      <c r="H161" s="126"/>
    </row>
    <row r="162" spans="1:14" x14ac:dyDescent="0.3">
      <c r="A162" s="258"/>
      <c r="B162" s="123"/>
      <c r="C162" s="137"/>
      <c r="E162" s="126"/>
      <c r="F162" s="126"/>
      <c r="H162" s="126"/>
    </row>
    <row r="163" spans="1:14" x14ac:dyDescent="0.3">
      <c r="A163" s="258"/>
      <c r="B163" s="123"/>
      <c r="C163" s="137"/>
      <c r="E163" s="126"/>
      <c r="F163" s="126"/>
      <c r="H163" s="126"/>
    </row>
    <row r="164" spans="1:14" x14ac:dyDescent="0.3">
      <c r="A164" s="258"/>
      <c r="B164" s="123"/>
      <c r="C164" s="137"/>
      <c r="E164" s="126"/>
      <c r="F164" s="126"/>
      <c r="H164" s="126"/>
    </row>
    <row r="165" spans="1:14" x14ac:dyDescent="0.3">
      <c r="A165" s="41" t="s">
        <v>297</v>
      </c>
      <c r="B165" s="139">
        <f>ROUND((E144)^-1,2)</f>
        <v>0.21</v>
      </c>
      <c r="C165" s="50">
        <f>SUM(C135:C161)</f>
        <v>1000.2000000000002</v>
      </c>
      <c r="D165" s="132" t="s">
        <v>37</v>
      </c>
      <c r="E165" s="126"/>
      <c r="F165" s="126"/>
      <c r="H165" s="126"/>
    </row>
    <row r="166" spans="1:14" x14ac:dyDescent="0.3">
      <c r="A166" s="258"/>
      <c r="B166" s="123"/>
      <c r="C166" s="137"/>
      <c r="E166" s="126"/>
      <c r="F166" s="126"/>
      <c r="H166" s="126"/>
    </row>
    <row r="167" spans="1:14" x14ac:dyDescent="0.3">
      <c r="A167" s="258"/>
      <c r="B167" s="123"/>
      <c r="C167" s="137"/>
      <c r="E167" s="126"/>
      <c r="F167" s="126"/>
      <c r="H167" s="126"/>
    </row>
    <row r="168" spans="1:14" x14ac:dyDescent="0.3">
      <c r="A168" s="258"/>
      <c r="B168" s="123"/>
      <c r="C168" s="137"/>
      <c r="E168" s="126"/>
      <c r="F168" s="126"/>
      <c r="H168" s="126"/>
    </row>
    <row r="169" spans="1:14" x14ac:dyDescent="0.3">
      <c r="A169" s="258"/>
      <c r="B169" s="123"/>
      <c r="C169" s="137"/>
      <c r="E169" s="126"/>
      <c r="F169" s="126"/>
      <c r="H169" s="126"/>
    </row>
    <row r="170" spans="1:14" ht="25.8" x14ac:dyDescent="0.5">
      <c r="A170" s="217" t="s">
        <v>287</v>
      </c>
      <c r="I170" s="92"/>
      <c r="J170" s="92"/>
      <c r="K170" s="92"/>
    </row>
    <row r="171" spans="1:14" x14ac:dyDescent="0.3">
      <c r="A171" s="213"/>
      <c r="B171" s="43" t="s">
        <v>265</v>
      </c>
      <c r="C171" s="167" t="s">
        <v>311</v>
      </c>
      <c r="D171" s="206"/>
      <c r="E171" s="207"/>
      <c r="F171" s="168" t="s">
        <v>312</v>
      </c>
      <c r="G171" s="206"/>
      <c r="H171" s="207"/>
      <c r="I171" s="259"/>
      <c r="J171" s="260"/>
      <c r="K171" s="260"/>
      <c r="N171" s="256"/>
    </row>
    <row r="172" spans="1:14" x14ac:dyDescent="0.3">
      <c r="A172" s="36"/>
      <c r="B172" s="36"/>
      <c r="C172" s="171" t="s">
        <v>283</v>
      </c>
      <c r="D172" s="218"/>
      <c r="E172" s="219"/>
      <c r="F172" s="172" t="s">
        <v>284</v>
      </c>
      <c r="G172" s="220"/>
      <c r="H172" s="221"/>
      <c r="I172" s="261"/>
      <c r="J172" s="260"/>
      <c r="K172" s="260"/>
      <c r="N172" s="257"/>
    </row>
    <row r="173" spans="1:14" x14ac:dyDescent="0.3">
      <c r="A173" s="44"/>
      <c r="C173" s="93" t="s">
        <v>234</v>
      </c>
      <c r="D173" s="93" t="s">
        <v>235</v>
      </c>
      <c r="E173" s="140" t="s">
        <v>236</v>
      </c>
      <c r="F173" s="113" t="s">
        <v>238</v>
      </c>
      <c r="G173" s="113" t="s">
        <v>239</v>
      </c>
      <c r="H173" s="113" t="s">
        <v>240</v>
      </c>
      <c r="I173" s="97"/>
      <c r="J173" s="97"/>
      <c r="K173" s="97"/>
      <c r="N173" s="97"/>
    </row>
    <row r="174" spans="1:14" x14ac:dyDescent="0.3">
      <c r="A174" s="120" t="s">
        <v>103</v>
      </c>
      <c r="B174" s="61">
        <v>100</v>
      </c>
      <c r="C174" s="223" t="s">
        <v>313</v>
      </c>
      <c r="D174" s="223" t="s">
        <v>318</v>
      </c>
      <c r="E174" s="224" t="s">
        <v>46</v>
      </c>
      <c r="F174" s="223" t="s">
        <v>313</v>
      </c>
      <c r="G174" s="223" t="s">
        <v>318</v>
      </c>
      <c r="H174" s="224" t="s">
        <v>46</v>
      </c>
      <c r="I174" s="254"/>
      <c r="J174" s="254"/>
      <c r="K174" s="254"/>
      <c r="N174" s="254"/>
    </row>
    <row r="175" spans="1:14" x14ac:dyDescent="0.3">
      <c r="A175" s="43" t="s">
        <v>288</v>
      </c>
      <c r="C175" s="29">
        <v>1.0900000000000001</v>
      </c>
      <c r="D175" s="29">
        <v>1.1499999999999999</v>
      </c>
      <c r="E175" s="29">
        <v>6.66</v>
      </c>
      <c r="F175" s="29">
        <v>1.04</v>
      </c>
      <c r="G175" s="29">
        <v>1.1299999999999999</v>
      </c>
      <c r="H175" s="29">
        <v>5.89</v>
      </c>
      <c r="I175" s="160"/>
      <c r="J175" s="160"/>
      <c r="K175" s="160"/>
      <c r="N175" s="160"/>
    </row>
    <row r="176" spans="1:14" x14ac:dyDescent="0.3">
      <c r="A176" s="157"/>
      <c r="B176" s="121" t="s">
        <v>258</v>
      </c>
      <c r="C176" s="117" t="s">
        <v>259</v>
      </c>
      <c r="D176" s="127" t="s">
        <v>167</v>
      </c>
      <c r="E176" s="225">
        <f>(1/B177+1/B178+1/B179+1/B180+1/B181+1/B182+1/B183+1/B184+1/B185)</f>
        <v>3.9520682421646067</v>
      </c>
      <c r="G176" s="122"/>
      <c r="H176" s="114"/>
      <c r="I176" s="255"/>
      <c r="J176" s="92"/>
      <c r="K176" s="92"/>
      <c r="N176" s="92"/>
    </row>
    <row r="177" spans="1:14" x14ac:dyDescent="0.3">
      <c r="A177" s="43" t="s">
        <v>266</v>
      </c>
      <c r="B177" s="121">
        <f>ROUND(($C$175*$F$175),1)</f>
        <v>1.1000000000000001</v>
      </c>
      <c r="C177" s="138">
        <f t="shared" ref="C177:C185" si="4">ROUND(((1/B177)/($E$186))*$B$174,1)</f>
        <v>23</v>
      </c>
      <c r="D177" s="128"/>
      <c r="E177" s="226"/>
      <c r="G177" s="122"/>
      <c r="H177" s="114"/>
      <c r="I177" s="92"/>
      <c r="J177" s="114"/>
      <c r="K177" s="255"/>
      <c r="N177" s="92"/>
    </row>
    <row r="178" spans="1:14" x14ac:dyDescent="0.3">
      <c r="A178" s="43" t="s">
        <v>267</v>
      </c>
      <c r="B178" s="121">
        <f>ROUND(($C$175*$G$175),1)</f>
        <v>1.2</v>
      </c>
      <c r="C178" s="138">
        <f t="shared" si="4"/>
        <v>21.1</v>
      </c>
      <c r="D178" s="128"/>
      <c r="E178" s="226"/>
      <c r="F178" s="92"/>
      <c r="H178" s="122"/>
      <c r="I178" s="114"/>
      <c r="J178" s="114"/>
      <c r="K178" s="255"/>
      <c r="N178" s="92"/>
    </row>
    <row r="179" spans="1:14" x14ac:dyDescent="0.3">
      <c r="A179" s="43" t="s">
        <v>268</v>
      </c>
      <c r="B179" s="121">
        <f>ROUND(($C$175*$H$175),1)</f>
        <v>6.4</v>
      </c>
      <c r="C179" s="138">
        <f t="shared" si="4"/>
        <v>4</v>
      </c>
      <c r="D179" s="128"/>
      <c r="E179" s="226"/>
      <c r="H179" s="122"/>
      <c r="I179" s="114"/>
      <c r="J179" s="114"/>
      <c r="K179" s="115"/>
      <c r="N179" s="92"/>
    </row>
    <row r="180" spans="1:14" x14ac:dyDescent="0.3">
      <c r="A180" s="43" t="s">
        <v>270</v>
      </c>
      <c r="B180" s="121">
        <f>ROUND(($D$175*$F$175),1)</f>
        <v>1.2</v>
      </c>
      <c r="C180" s="138">
        <f t="shared" si="4"/>
        <v>21.1</v>
      </c>
      <c r="D180" s="128"/>
      <c r="E180" s="227"/>
      <c r="H180" s="122"/>
      <c r="I180" s="114"/>
      <c r="J180" s="114"/>
      <c r="K180" s="115"/>
      <c r="N180" s="92"/>
    </row>
    <row r="181" spans="1:14" x14ac:dyDescent="0.3">
      <c r="A181" s="43" t="s">
        <v>271</v>
      </c>
      <c r="B181" s="121">
        <f>ROUND(($D$175*$G$175),1)</f>
        <v>1.3</v>
      </c>
      <c r="C181" s="138">
        <f t="shared" si="4"/>
        <v>19.5</v>
      </c>
      <c r="D181" s="128"/>
      <c r="E181" s="227"/>
      <c r="H181" s="122"/>
      <c r="I181" s="114"/>
      <c r="J181" s="114"/>
      <c r="K181" s="115"/>
      <c r="N181" s="92"/>
    </row>
    <row r="182" spans="1:14" x14ac:dyDescent="0.3">
      <c r="A182" s="43" t="s">
        <v>272</v>
      </c>
      <c r="B182" s="121">
        <f>ROUND(($D$175*$H$175),1)</f>
        <v>6.8</v>
      </c>
      <c r="C182" s="138">
        <f t="shared" si="4"/>
        <v>3.7</v>
      </c>
      <c r="D182" s="131"/>
      <c r="E182" s="227"/>
      <c r="H182" s="122"/>
      <c r="I182" s="114"/>
      <c r="J182" s="114"/>
      <c r="K182" s="115"/>
    </row>
    <row r="183" spans="1:14" x14ac:dyDescent="0.3">
      <c r="A183" s="43" t="s">
        <v>274</v>
      </c>
      <c r="B183" s="121">
        <f>ROUND(($E$175*$F$175),1)</f>
        <v>6.9</v>
      </c>
      <c r="C183" s="138">
        <f t="shared" si="4"/>
        <v>3.7</v>
      </c>
      <c r="D183" s="228"/>
      <c r="E183" s="229"/>
      <c r="H183" s="122"/>
      <c r="I183" s="114"/>
      <c r="J183" s="114"/>
      <c r="K183" s="115"/>
    </row>
    <row r="184" spans="1:14" x14ac:dyDescent="0.3">
      <c r="A184" s="43" t="s">
        <v>275</v>
      </c>
      <c r="B184" s="121">
        <f>ROUND(($E$175*$G$175),1)</f>
        <v>7.5</v>
      </c>
      <c r="C184" s="138">
        <f t="shared" si="4"/>
        <v>3.4</v>
      </c>
      <c r="D184" s="228"/>
      <c r="E184" s="129"/>
      <c r="H184" s="122"/>
      <c r="I184" s="114"/>
      <c r="J184" s="114"/>
      <c r="K184" s="115"/>
    </row>
    <row r="185" spans="1:14" x14ac:dyDescent="0.3">
      <c r="A185" s="43" t="s">
        <v>276</v>
      </c>
      <c r="B185" s="121">
        <f>ROUND(($E$175*$H$175),1)</f>
        <v>39.200000000000003</v>
      </c>
      <c r="C185" s="138">
        <f t="shared" si="4"/>
        <v>0.6</v>
      </c>
      <c r="D185" s="228"/>
      <c r="E185" s="130"/>
      <c r="H185" s="122"/>
      <c r="I185" s="114"/>
      <c r="J185" s="114"/>
      <c r="K185" s="115"/>
    </row>
    <row r="186" spans="1:14" x14ac:dyDescent="0.3">
      <c r="A186" s="160"/>
      <c r="B186" s="123"/>
      <c r="C186" s="137"/>
      <c r="D186" s="131" t="s">
        <v>168</v>
      </c>
      <c r="E186" s="226">
        <f>(E176)</f>
        <v>3.9520682421646067</v>
      </c>
      <c r="H186" s="122"/>
      <c r="I186" s="114"/>
      <c r="J186" s="114"/>
      <c r="K186" s="115"/>
    </row>
    <row r="187" spans="1:14" x14ac:dyDescent="0.3">
      <c r="A187" s="160"/>
      <c r="B187" s="123"/>
      <c r="C187" s="137"/>
      <c r="E187" s="126"/>
      <c r="F187" s="122"/>
      <c r="H187" s="124"/>
      <c r="I187" s="114"/>
      <c r="J187" s="114"/>
      <c r="K187" s="115"/>
    </row>
    <row r="188" spans="1:14" x14ac:dyDescent="0.3">
      <c r="A188" s="160"/>
      <c r="B188" s="123"/>
      <c r="C188" s="137"/>
      <c r="E188" s="126"/>
      <c r="F188" s="122"/>
      <c r="H188" s="122"/>
      <c r="I188" s="114"/>
      <c r="J188" s="114"/>
      <c r="K188" s="115"/>
    </row>
    <row r="189" spans="1:14" x14ac:dyDescent="0.3">
      <c r="A189" s="41" t="s">
        <v>298</v>
      </c>
      <c r="B189" s="139">
        <f>ROUND((E186)^-1,2)</f>
        <v>0.25</v>
      </c>
      <c r="C189" s="50">
        <f>SUM(C177:C185)</f>
        <v>100.10000000000001</v>
      </c>
      <c r="D189" s="132" t="s">
        <v>37</v>
      </c>
      <c r="E189" s="126"/>
      <c r="F189" s="125"/>
      <c r="H189" s="125"/>
      <c r="I189" s="115"/>
      <c r="J189" s="115"/>
      <c r="K189" s="115"/>
    </row>
    <row r="190" spans="1:14" x14ac:dyDescent="0.3">
      <c r="A190" s="160"/>
      <c r="B190" s="123"/>
      <c r="C190" s="137"/>
      <c r="E190" s="126"/>
      <c r="F190" s="126"/>
      <c r="H190" s="126"/>
    </row>
    <row r="194" spans="1:14" ht="25.8" x14ac:dyDescent="0.5">
      <c r="A194" s="217" t="s">
        <v>291</v>
      </c>
    </row>
    <row r="195" spans="1:14" x14ac:dyDescent="0.3">
      <c r="A195" s="213"/>
      <c r="B195" s="43" t="s">
        <v>232</v>
      </c>
      <c r="C195" s="167" t="s">
        <v>311</v>
      </c>
      <c r="D195" s="207"/>
      <c r="E195" s="168" t="s">
        <v>312</v>
      </c>
      <c r="F195" s="207"/>
      <c r="G195" s="208" t="s">
        <v>316</v>
      </c>
      <c r="H195" s="209"/>
      <c r="K195" s="260"/>
      <c r="N195" s="256"/>
    </row>
    <row r="196" spans="1:14" x14ac:dyDescent="0.3">
      <c r="A196" s="36"/>
      <c r="B196" s="36"/>
      <c r="C196" s="171" t="s">
        <v>293</v>
      </c>
      <c r="D196" s="219"/>
      <c r="E196" s="172" t="s">
        <v>294</v>
      </c>
      <c r="F196" s="221"/>
      <c r="G196" s="222" t="s">
        <v>295</v>
      </c>
      <c r="H196" s="220"/>
      <c r="K196" s="260"/>
      <c r="N196" s="257"/>
    </row>
    <row r="197" spans="1:14" x14ac:dyDescent="0.3">
      <c r="A197" s="44"/>
      <c r="C197" s="93" t="s">
        <v>234</v>
      </c>
      <c r="D197" s="93" t="s">
        <v>235</v>
      </c>
      <c r="E197" s="113" t="s">
        <v>238</v>
      </c>
      <c r="F197" s="113" t="s">
        <v>239</v>
      </c>
      <c r="G197" s="118" t="s">
        <v>242</v>
      </c>
      <c r="H197" s="118" t="s">
        <v>243</v>
      </c>
      <c r="K197" s="97"/>
      <c r="N197" s="97"/>
    </row>
    <row r="198" spans="1:14" x14ac:dyDescent="0.3">
      <c r="A198" s="120" t="s">
        <v>103</v>
      </c>
      <c r="B198" s="61">
        <v>100</v>
      </c>
      <c r="C198" s="223" t="s">
        <v>313</v>
      </c>
      <c r="D198" s="223" t="s">
        <v>324</v>
      </c>
      <c r="E198" s="223" t="s">
        <v>313</v>
      </c>
      <c r="F198" s="223" t="s">
        <v>324</v>
      </c>
      <c r="G198" s="223" t="s">
        <v>313</v>
      </c>
      <c r="H198" s="223" t="s">
        <v>324</v>
      </c>
      <c r="K198" s="254"/>
      <c r="N198" s="254"/>
    </row>
    <row r="199" spans="1:14" x14ac:dyDescent="0.3">
      <c r="A199" s="43" t="s">
        <v>292</v>
      </c>
      <c r="C199" s="29">
        <v>1.0900000000000001</v>
      </c>
      <c r="D199" s="29">
        <v>1.7</v>
      </c>
      <c r="E199" s="29">
        <v>1.04</v>
      </c>
      <c r="F199" s="29">
        <v>2.06</v>
      </c>
      <c r="G199" s="29">
        <v>1.05</v>
      </c>
      <c r="H199" s="29">
        <v>1.91</v>
      </c>
      <c r="K199" s="160"/>
      <c r="N199" s="160"/>
    </row>
    <row r="200" spans="1:14" x14ac:dyDescent="0.3">
      <c r="A200" s="157"/>
      <c r="B200" s="121" t="s">
        <v>258</v>
      </c>
      <c r="C200" s="117" t="s">
        <v>259</v>
      </c>
      <c r="D200" s="127" t="s">
        <v>167</v>
      </c>
      <c r="E200" s="225">
        <f>(1/B201+1/B202+1/B203+1/B204+1/B205+1/B206+1/B207+1/B208)</f>
        <v>3.1770610322263995</v>
      </c>
      <c r="G200" s="122"/>
      <c r="H200" s="114"/>
      <c r="I200" s="115"/>
      <c r="K200" s="92"/>
      <c r="N200" s="92"/>
    </row>
    <row r="201" spans="1:14" x14ac:dyDescent="0.3">
      <c r="A201" s="43" t="s">
        <v>169</v>
      </c>
      <c r="B201" s="121">
        <f>ROUND(($C$199*$E$199*$G$199),1)</f>
        <v>1.2</v>
      </c>
      <c r="C201" s="138">
        <f>ROUND(((1/B201)/($E$210))*$B$198,1)</f>
        <v>26.2</v>
      </c>
      <c r="D201" s="128"/>
      <c r="E201" s="226"/>
      <c r="G201" s="122"/>
      <c r="H201" s="114"/>
      <c r="J201" s="114"/>
      <c r="K201" s="255"/>
      <c r="N201" s="92"/>
    </row>
    <row r="202" spans="1:14" x14ac:dyDescent="0.3">
      <c r="A202" s="43" t="s">
        <v>170</v>
      </c>
      <c r="B202" s="121">
        <f>ROUND(($C$199*$F$199*$G$199),1)</f>
        <v>2.4</v>
      </c>
      <c r="C202" s="138">
        <f>ROUND(((1/B202)/($E$210))*$B$198,1)</f>
        <v>13.1</v>
      </c>
      <c r="D202" s="128"/>
      <c r="E202" s="226"/>
      <c r="F202" s="92"/>
      <c r="H202" s="122"/>
      <c r="I202" s="114"/>
      <c r="J202" s="114"/>
      <c r="K202" s="255"/>
      <c r="N202" s="92"/>
    </row>
    <row r="203" spans="1:14" x14ac:dyDescent="0.3">
      <c r="A203" s="43" t="s">
        <v>173</v>
      </c>
      <c r="B203" s="121">
        <f>ROUND(($D$199*$E$199*$G$199),1)</f>
        <v>1.9</v>
      </c>
      <c r="C203" s="138">
        <f>ROUND(((1/B203)/($E$210))*$B$198,1)</f>
        <v>16.600000000000001</v>
      </c>
      <c r="D203" s="128"/>
      <c r="E203" s="226"/>
      <c r="H203" s="122"/>
      <c r="I203" s="114"/>
      <c r="J203" s="114"/>
      <c r="K203" s="115"/>
      <c r="N203" s="92"/>
    </row>
    <row r="204" spans="1:14" x14ac:dyDescent="0.3">
      <c r="A204" s="43" t="s">
        <v>315</v>
      </c>
      <c r="B204" s="121">
        <f>ROUND(($D$199*$F$199*$G$199),1)</f>
        <v>3.7</v>
      </c>
      <c r="C204" s="138">
        <f>ROUND(((1/B204)/($E$210))*$B$198,1)</f>
        <v>8.5</v>
      </c>
      <c r="D204" s="128"/>
      <c r="E204" s="227"/>
      <c r="H204" s="122"/>
      <c r="I204" s="114"/>
      <c r="J204" s="114"/>
      <c r="K204" s="115"/>
      <c r="N204" s="92"/>
    </row>
    <row r="205" spans="1:14" x14ac:dyDescent="0.3">
      <c r="A205" s="43" t="s">
        <v>184</v>
      </c>
      <c r="B205" s="121">
        <f>ROUND(($C$199*$E$199*$H$199),1)</f>
        <v>2.2000000000000002</v>
      </c>
      <c r="C205" s="138">
        <f t="shared" ref="C205:C208" si="5">ROUND(((1/B205)/($E$210))*$B$198,1)</f>
        <v>14.3</v>
      </c>
      <c r="D205" s="128"/>
      <c r="E205" s="227"/>
      <c r="H205" s="122"/>
      <c r="I205" s="114"/>
      <c r="J205" s="114"/>
      <c r="K205" s="115"/>
      <c r="N205" s="92"/>
    </row>
    <row r="206" spans="1:14" x14ac:dyDescent="0.3">
      <c r="A206" s="43" t="s">
        <v>185</v>
      </c>
      <c r="B206" s="121">
        <f>ROUND(($C$199*$F$199*$H$199),1)</f>
        <v>4.3</v>
      </c>
      <c r="C206" s="138">
        <f t="shared" si="5"/>
        <v>7.3</v>
      </c>
      <c r="D206" s="131"/>
      <c r="E206" s="227"/>
      <c r="H206" s="122"/>
      <c r="I206" s="114"/>
      <c r="J206" s="114"/>
      <c r="K206" s="115"/>
    </row>
    <row r="207" spans="1:14" x14ac:dyDescent="0.3">
      <c r="A207" s="43" t="s">
        <v>188</v>
      </c>
      <c r="B207" s="121">
        <f>ROUND(($D$199*$E$199*$H$199),1)</f>
        <v>3.4</v>
      </c>
      <c r="C207" s="138">
        <f t="shared" si="5"/>
        <v>9.3000000000000007</v>
      </c>
      <c r="D207" s="228"/>
      <c r="E207" s="229"/>
      <c r="H207" s="122"/>
      <c r="I207" s="114"/>
      <c r="J207" s="114"/>
      <c r="K207" s="115"/>
    </row>
    <row r="208" spans="1:14" x14ac:dyDescent="0.3">
      <c r="A208" s="262" t="s">
        <v>189</v>
      </c>
      <c r="B208" s="121">
        <f>ROUND(($D$199*$F$199*$H$199),1)</f>
        <v>6.7</v>
      </c>
      <c r="C208" s="263">
        <f t="shared" si="5"/>
        <v>4.7</v>
      </c>
      <c r="E208" s="129"/>
      <c r="H208" s="122"/>
      <c r="I208" s="114"/>
      <c r="J208" s="114"/>
      <c r="K208" s="115"/>
    </row>
    <row r="209" spans="1:14" x14ac:dyDescent="0.3">
      <c r="A209" s="160"/>
      <c r="B209" s="123"/>
      <c r="C209" s="137"/>
      <c r="D209" s="228"/>
      <c r="E209" s="130"/>
      <c r="H209" s="122"/>
      <c r="I209" s="114"/>
      <c r="J209" s="114"/>
      <c r="K209" s="115"/>
    </row>
    <row r="210" spans="1:14" x14ac:dyDescent="0.3">
      <c r="A210" s="160"/>
      <c r="B210" s="123"/>
      <c r="C210" s="137"/>
      <c r="D210" s="131" t="s">
        <v>168</v>
      </c>
      <c r="E210" s="226">
        <f>(E200)</f>
        <v>3.1770610322263995</v>
      </c>
      <c r="H210" s="122"/>
      <c r="I210" s="114"/>
      <c r="J210" s="114"/>
      <c r="K210" s="115"/>
    </row>
    <row r="211" spans="1:14" x14ac:dyDescent="0.3">
      <c r="A211" s="160"/>
      <c r="B211" s="123"/>
      <c r="C211" s="137"/>
      <c r="E211" s="126"/>
      <c r="F211" s="122"/>
      <c r="H211" s="124"/>
      <c r="I211" s="114"/>
      <c r="J211" s="114"/>
      <c r="K211" s="115"/>
    </row>
    <row r="212" spans="1:14" x14ac:dyDescent="0.3">
      <c r="A212" s="41" t="s">
        <v>299</v>
      </c>
      <c r="B212" s="139">
        <f>ROUND((E210)^-1,2)</f>
        <v>0.31</v>
      </c>
      <c r="C212" s="50">
        <f>SUM(C201:C208)</f>
        <v>100</v>
      </c>
      <c r="D212" s="132" t="s">
        <v>37</v>
      </c>
      <c r="E212" s="126"/>
      <c r="F212" s="122"/>
      <c r="H212" s="122"/>
      <c r="I212" s="114"/>
      <c r="J212" s="114"/>
      <c r="K212" s="115"/>
    </row>
    <row r="214" spans="1:14" x14ac:dyDescent="0.3">
      <c r="H214" s="260"/>
      <c r="K214" s="260"/>
      <c r="N214" s="256"/>
    </row>
    <row r="215" spans="1:14" x14ac:dyDescent="0.3">
      <c r="H215" s="260"/>
      <c r="K215" s="260"/>
      <c r="N215" s="257"/>
    </row>
    <row r="216" spans="1:14" x14ac:dyDescent="0.3">
      <c r="H216" s="97"/>
      <c r="K216" s="97"/>
      <c r="N216" s="97"/>
    </row>
    <row r="217" spans="1:14" ht="25.8" x14ac:dyDescent="0.5">
      <c r="A217" s="217" t="s">
        <v>300</v>
      </c>
      <c r="H217" s="125"/>
      <c r="K217" s="254"/>
      <c r="N217" s="254"/>
    </row>
    <row r="218" spans="1:14" x14ac:dyDescent="0.3">
      <c r="A218" s="213"/>
      <c r="B218" s="43" t="s">
        <v>265</v>
      </c>
      <c r="C218" s="175" t="s">
        <v>311</v>
      </c>
      <c r="D218" s="212"/>
      <c r="E218" s="168" t="s">
        <v>312</v>
      </c>
      <c r="F218" s="207"/>
      <c r="G218" s="259"/>
      <c r="H218" s="126"/>
      <c r="K218" s="160"/>
      <c r="N218" s="160"/>
    </row>
    <row r="219" spans="1:14" x14ac:dyDescent="0.3">
      <c r="A219" s="36"/>
      <c r="B219" s="36"/>
      <c r="C219" s="171" t="s">
        <v>293</v>
      </c>
      <c r="D219" s="219"/>
      <c r="E219" s="172" t="s">
        <v>294</v>
      </c>
      <c r="F219" s="221"/>
      <c r="G219" s="261"/>
      <c r="H219" s="126"/>
      <c r="I219" s="115"/>
      <c r="K219" s="92"/>
      <c r="N219" s="92"/>
    </row>
    <row r="220" spans="1:14" x14ac:dyDescent="0.3">
      <c r="A220" s="44"/>
      <c r="C220" s="93" t="s">
        <v>234</v>
      </c>
      <c r="D220" s="93" t="s">
        <v>235</v>
      </c>
      <c r="E220" s="113" t="s">
        <v>238</v>
      </c>
      <c r="F220" s="113" t="s">
        <v>239</v>
      </c>
      <c r="G220" s="97"/>
      <c r="H220" s="126"/>
      <c r="J220" s="114"/>
      <c r="K220" s="255"/>
      <c r="N220" s="92"/>
    </row>
    <row r="221" spans="1:14" x14ac:dyDescent="0.3">
      <c r="A221" s="120" t="s">
        <v>103</v>
      </c>
      <c r="B221" s="61">
        <v>100</v>
      </c>
      <c r="C221" s="223" t="s">
        <v>313</v>
      </c>
      <c r="D221" s="223" t="s">
        <v>314</v>
      </c>
      <c r="E221" s="223" t="s">
        <v>313</v>
      </c>
      <c r="F221" s="223" t="s">
        <v>314</v>
      </c>
      <c r="G221" s="254"/>
      <c r="I221" s="114"/>
      <c r="J221" s="114"/>
      <c r="K221" s="255"/>
      <c r="N221" s="92"/>
    </row>
    <row r="222" spans="1:14" x14ac:dyDescent="0.3">
      <c r="A222" s="43" t="s">
        <v>301</v>
      </c>
      <c r="C222" s="29">
        <v>1.0900000000000001</v>
      </c>
      <c r="D222" s="29">
        <v>1.1399999999999999</v>
      </c>
      <c r="E222" s="29">
        <v>1.04</v>
      </c>
      <c r="F222" s="29">
        <v>1.1299999999999999</v>
      </c>
      <c r="G222" s="160"/>
      <c r="I222" s="114"/>
      <c r="J222" s="114"/>
      <c r="K222" s="115"/>
      <c r="N222" s="92"/>
    </row>
    <row r="223" spans="1:14" x14ac:dyDescent="0.3">
      <c r="A223" s="157"/>
      <c r="B223" s="121" t="s">
        <v>258</v>
      </c>
      <c r="C223" s="117" t="s">
        <v>259</v>
      </c>
      <c r="D223" s="127" t="s">
        <v>167</v>
      </c>
      <c r="E223" s="225">
        <f>(1/B224+1/B225+1/B226+1/B227)</f>
        <v>3.3449883449883449</v>
      </c>
      <c r="G223" s="122"/>
      <c r="I223" s="114"/>
      <c r="J223" s="114"/>
      <c r="K223" s="115"/>
      <c r="N223" s="92"/>
    </row>
    <row r="224" spans="1:14" x14ac:dyDescent="0.3">
      <c r="A224" s="43" t="s">
        <v>266</v>
      </c>
      <c r="B224" s="121">
        <f>ROUND(($C$222*$E$222),1)</f>
        <v>1.1000000000000001</v>
      </c>
      <c r="C224" s="138">
        <f>ROUND(((1/B224)/($E$227))*$B$221,1)</f>
        <v>27.2</v>
      </c>
      <c r="D224" s="128"/>
      <c r="E224" s="226"/>
      <c r="G224" s="122"/>
      <c r="I224" s="114"/>
      <c r="J224" s="114"/>
      <c r="K224" s="115"/>
      <c r="N224" s="92"/>
    </row>
    <row r="225" spans="1:11" x14ac:dyDescent="0.3">
      <c r="A225" s="43" t="s">
        <v>267</v>
      </c>
      <c r="B225" s="121">
        <f>ROUND(($C$222*$F$222),1)</f>
        <v>1.2</v>
      </c>
      <c r="C225" s="138">
        <f>ROUND(((1/B225)/($E$227))*$B$221,1)</f>
        <v>24.9</v>
      </c>
      <c r="D225" s="128"/>
      <c r="E225" s="226"/>
      <c r="F225" s="92"/>
      <c r="I225" s="114"/>
      <c r="J225" s="114"/>
      <c r="K225" s="115"/>
    </row>
    <row r="226" spans="1:11" x14ac:dyDescent="0.3">
      <c r="A226" s="43" t="s">
        <v>270</v>
      </c>
      <c r="B226" s="121">
        <f>ROUND(($D$222*$E$222),1)</f>
        <v>1.2</v>
      </c>
      <c r="C226" s="138">
        <f>ROUND(((1/B226)/($E$227))*$B$221,1)</f>
        <v>24.9</v>
      </c>
      <c r="D226" s="128"/>
      <c r="E226" s="226"/>
      <c r="I226" s="114"/>
      <c r="J226" s="114"/>
      <c r="K226" s="115"/>
    </row>
    <row r="227" spans="1:11" x14ac:dyDescent="0.3">
      <c r="A227" s="43" t="s">
        <v>271</v>
      </c>
      <c r="B227" s="121">
        <f>ROUND(($D$222*$F$222),1)</f>
        <v>1.3</v>
      </c>
      <c r="C227" s="138">
        <f>ROUND(((1/B227)/($E$227))*$B$221,1)</f>
        <v>23</v>
      </c>
      <c r="D227" s="131" t="s">
        <v>168</v>
      </c>
      <c r="E227" s="226">
        <f>(E223)</f>
        <v>3.3449883449883449</v>
      </c>
      <c r="I227" s="114"/>
      <c r="J227" s="114"/>
      <c r="K227" s="115"/>
    </row>
    <row r="228" spans="1:11" x14ac:dyDescent="0.3">
      <c r="A228" s="160"/>
      <c r="B228" s="123"/>
      <c r="C228" s="137"/>
      <c r="D228" s="128"/>
      <c r="E228" s="227"/>
      <c r="I228" s="114"/>
      <c r="J228" s="114"/>
      <c r="K228" s="115"/>
    </row>
    <row r="229" spans="1:11" x14ac:dyDescent="0.3">
      <c r="A229" s="160"/>
      <c r="B229" s="123"/>
      <c r="C229" s="137"/>
      <c r="D229" s="131"/>
      <c r="E229" s="227"/>
      <c r="I229" s="114"/>
      <c r="J229" s="114"/>
      <c r="K229" s="115"/>
    </row>
    <row r="230" spans="1:11" x14ac:dyDescent="0.3">
      <c r="A230" s="160"/>
      <c r="B230" s="123"/>
      <c r="C230" s="137"/>
      <c r="D230" s="228"/>
      <c r="E230" s="229"/>
      <c r="I230" s="114"/>
      <c r="J230" s="114"/>
      <c r="K230" s="115"/>
    </row>
    <row r="231" spans="1:11" x14ac:dyDescent="0.3">
      <c r="A231" s="41" t="s">
        <v>332</v>
      </c>
      <c r="B231" s="139">
        <f>ROUND((E227)^-1,2)</f>
        <v>0.3</v>
      </c>
      <c r="C231" s="50">
        <f>SUM(C224:C227)</f>
        <v>100</v>
      </c>
      <c r="D231" s="132" t="s">
        <v>37</v>
      </c>
      <c r="E231" s="129"/>
      <c r="I231" s="114"/>
      <c r="J231" s="114"/>
      <c r="K231" s="115"/>
    </row>
    <row r="232" spans="1:11" x14ac:dyDescent="0.3">
      <c r="A232" s="192"/>
      <c r="B232" s="193"/>
      <c r="C232" s="194"/>
      <c r="D232" s="228"/>
      <c r="E232" s="130"/>
      <c r="I232" s="115"/>
      <c r="J232" s="115"/>
      <c r="K232" s="115"/>
    </row>
    <row r="233" spans="1:11" x14ac:dyDescent="0.3">
      <c r="A233" s="195"/>
      <c r="B233" s="196"/>
      <c r="C233" s="197"/>
      <c r="D233" s="115"/>
      <c r="E233" s="115"/>
      <c r="F233" s="115"/>
      <c r="G233" s="115"/>
      <c r="H233" s="115"/>
      <c r="I233" s="115"/>
      <c r="J233" s="115"/>
      <c r="K233" s="115"/>
    </row>
    <row r="234" spans="1:11" x14ac:dyDescent="0.3">
      <c r="A234" s="195"/>
      <c r="B234" s="196"/>
      <c r="C234" s="197"/>
      <c r="D234" s="115"/>
      <c r="E234" s="125"/>
      <c r="F234" s="122"/>
      <c r="G234" s="115"/>
      <c r="H234" s="115"/>
      <c r="I234" s="115"/>
      <c r="J234" s="115"/>
      <c r="K234" s="115"/>
    </row>
    <row r="235" spans="1:11" x14ac:dyDescent="0.3">
      <c r="A235" s="115"/>
      <c r="B235" s="115"/>
      <c r="C235" s="115"/>
      <c r="D235" s="115"/>
      <c r="E235" s="125"/>
      <c r="F235" s="122"/>
      <c r="G235" s="115"/>
      <c r="H235" s="115"/>
      <c r="I235" s="115"/>
      <c r="J235" s="115"/>
      <c r="K235" s="115"/>
    </row>
    <row r="236" spans="1:11" x14ac:dyDescent="0.3">
      <c r="A236" s="195"/>
      <c r="B236" s="196"/>
      <c r="C236" s="197"/>
      <c r="D236" s="115"/>
      <c r="E236" s="125"/>
      <c r="F236" s="125"/>
      <c r="G236" s="115"/>
      <c r="H236" s="115"/>
      <c r="I236" s="115"/>
      <c r="J236" s="115"/>
      <c r="K236" s="115"/>
    </row>
    <row r="237" spans="1:11" x14ac:dyDescent="0.3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</row>
    <row r="238" spans="1:11" x14ac:dyDescent="0.3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</row>
    <row r="239" spans="1:11" x14ac:dyDescent="0.3">
      <c r="A239" s="195"/>
      <c r="B239" s="196"/>
      <c r="C239" s="197"/>
      <c r="D239" s="115"/>
      <c r="E239" s="125"/>
      <c r="F239" s="125"/>
      <c r="G239" s="115"/>
      <c r="H239" s="125"/>
      <c r="I239" s="115"/>
      <c r="J239" s="115"/>
      <c r="K239" s="115"/>
    </row>
    <row r="240" spans="1:11" x14ac:dyDescent="0.3">
      <c r="A240" s="195"/>
      <c r="B240" s="196"/>
      <c r="C240" s="197"/>
      <c r="D240" s="115"/>
      <c r="E240" s="125"/>
      <c r="F240" s="125"/>
      <c r="G240" s="115"/>
      <c r="H240" s="125"/>
      <c r="I240" s="115"/>
      <c r="J240" s="115"/>
      <c r="K240" s="115"/>
    </row>
    <row r="241" spans="1:11" x14ac:dyDescent="0.3">
      <c r="A241" s="195"/>
      <c r="B241" s="196"/>
      <c r="C241" s="197"/>
      <c r="D241" s="115"/>
      <c r="E241" s="125"/>
      <c r="F241" s="125"/>
      <c r="G241" s="115"/>
      <c r="H241" s="125"/>
      <c r="I241" s="115"/>
      <c r="J241" s="115"/>
      <c r="K241" s="115"/>
    </row>
    <row r="242" spans="1:11" x14ac:dyDescent="0.3">
      <c r="A242" s="195"/>
      <c r="B242" s="196"/>
      <c r="C242" s="197"/>
      <c r="D242" s="115"/>
      <c r="E242" s="125"/>
      <c r="F242" s="125"/>
      <c r="G242" s="115"/>
      <c r="H242" s="125"/>
      <c r="I242" s="115"/>
      <c r="J242" s="115"/>
      <c r="K242" s="115"/>
    </row>
    <row r="243" spans="1:11" x14ac:dyDescent="0.3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</row>
    <row r="244" spans="1:11" x14ac:dyDescent="0.3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</row>
    <row r="245" spans="1:11" x14ac:dyDescent="0.3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</row>
    <row r="246" spans="1:11" x14ac:dyDescent="0.3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</row>
    <row r="247" spans="1:11" x14ac:dyDescent="0.3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</row>
    <row r="248" spans="1:11" x14ac:dyDescent="0.3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</row>
    <row r="249" spans="1:11" x14ac:dyDescent="0.3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</row>
    <row r="250" spans="1:11" x14ac:dyDescent="0.3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</row>
    <row r="251" spans="1:11" x14ac:dyDescent="0.3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</row>
    <row r="252" spans="1:11" x14ac:dyDescent="0.3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</row>
    <row r="253" spans="1:11" x14ac:dyDescent="0.3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</row>
    <row r="254" spans="1:11" x14ac:dyDescent="0.3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</row>
    <row r="255" spans="1:11" x14ac:dyDescent="0.3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</row>
    <row r="256" spans="1:11" x14ac:dyDescent="0.3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</row>
    <row r="257" spans="1:11" x14ac:dyDescent="0.3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</row>
    <row r="258" spans="1:11" x14ac:dyDescent="0.3">
      <c r="A258" s="195"/>
      <c r="B258" s="196"/>
      <c r="C258" s="197"/>
      <c r="D258" s="115"/>
      <c r="E258" s="125"/>
      <c r="F258" s="125"/>
      <c r="G258" s="115"/>
      <c r="H258" s="125"/>
      <c r="I258" s="115"/>
      <c r="J258" s="115"/>
      <c r="K258" s="115"/>
    </row>
    <row r="259" spans="1:11" x14ac:dyDescent="0.3">
      <c r="A259" s="195"/>
      <c r="B259" s="196"/>
      <c r="C259" s="197"/>
      <c r="D259" s="115"/>
      <c r="E259" s="125"/>
      <c r="F259" s="125"/>
      <c r="G259" s="115"/>
      <c r="H259" s="125"/>
      <c r="I259" s="115"/>
      <c r="J259" s="115"/>
      <c r="K259" s="115"/>
    </row>
    <row r="260" spans="1:11" x14ac:dyDescent="0.3">
      <c r="A260" s="195"/>
      <c r="B260" s="196"/>
      <c r="C260" s="197"/>
      <c r="D260" s="115"/>
      <c r="E260" s="125"/>
      <c r="F260" s="125"/>
      <c r="G260" s="115"/>
      <c r="H260" s="125"/>
      <c r="I260" s="115"/>
      <c r="J260" s="115"/>
      <c r="K260" s="115"/>
    </row>
    <row r="261" spans="1:11" x14ac:dyDescent="0.3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</row>
    <row r="262" spans="1:11" x14ac:dyDescent="0.3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</row>
    <row r="263" spans="1:11" x14ac:dyDescent="0.3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</row>
    <row r="264" spans="1:11" x14ac:dyDescent="0.3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</row>
    <row r="265" spans="1:11" x14ac:dyDescent="0.3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</row>
    <row r="266" spans="1:11" x14ac:dyDescent="0.3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</row>
    <row r="267" spans="1:11" x14ac:dyDescent="0.3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</row>
    <row r="268" spans="1:11" x14ac:dyDescent="0.3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</row>
    <row r="269" spans="1:11" x14ac:dyDescent="0.3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</row>
    <row r="270" spans="1:11" x14ac:dyDescent="0.3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</row>
    <row r="271" spans="1:11" x14ac:dyDescent="0.3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</row>
    <row r="272" spans="1:11" x14ac:dyDescent="0.3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</row>
    <row r="273" spans="1:11" x14ac:dyDescent="0.3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</row>
    <row r="274" spans="1:11" x14ac:dyDescent="0.3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</row>
    <row r="275" spans="1:11" x14ac:dyDescent="0.3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</row>
    <row r="276" spans="1:11" x14ac:dyDescent="0.3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</row>
  </sheetData>
  <sheetProtection algorithmName="SHA-512" hashValue="jZY8C1Zdv4Uof8ATZlkNtDz8GgGJh5hZjqe/jmR+Y18w3jjMb+29UUyDasen0xC+atQrw3egXlNdTUeK/VZ/1A==" saltValue="TVoywhHbx6nWpPkfBVJqug==" spinCount="100000" sheet="1" objects="1" scenarios="1"/>
  <mergeCells count="33">
    <mergeCell ref="A100:A101"/>
    <mergeCell ref="C196:D196"/>
    <mergeCell ref="C219:D219"/>
    <mergeCell ref="C218:D218"/>
    <mergeCell ref="E218:F218"/>
    <mergeCell ref="E219:F219"/>
    <mergeCell ref="E195:F195"/>
    <mergeCell ref="E196:F196"/>
    <mergeCell ref="C129:E129"/>
    <mergeCell ref="C130:E130"/>
    <mergeCell ref="F129:H129"/>
    <mergeCell ref="F130:H130"/>
    <mergeCell ref="G195:H195"/>
    <mergeCell ref="G196:H196"/>
    <mergeCell ref="C171:E171"/>
    <mergeCell ref="C172:E172"/>
    <mergeCell ref="F171:H171"/>
    <mergeCell ref="F172:H172"/>
    <mergeCell ref="C195:D195"/>
    <mergeCell ref="C17:F17"/>
    <mergeCell ref="C18:F18"/>
    <mergeCell ref="G17:J17"/>
    <mergeCell ref="G18:J18"/>
    <mergeCell ref="K17:N17"/>
    <mergeCell ref="K18:N18"/>
    <mergeCell ref="I129:K129"/>
    <mergeCell ref="I130:K130"/>
    <mergeCell ref="C99:F99"/>
    <mergeCell ref="G99:J99"/>
    <mergeCell ref="K99:N99"/>
    <mergeCell ref="C100:F100"/>
    <mergeCell ref="G100:J100"/>
    <mergeCell ref="K100:N100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0B92-CF74-431D-9213-C08196607FA6}">
  <dimension ref="A2:M33"/>
  <sheetViews>
    <sheetView workbookViewId="0">
      <selection activeCell="E15" sqref="E15"/>
    </sheetView>
  </sheetViews>
  <sheetFormatPr baseColWidth="10" defaultColWidth="10.77734375" defaultRowHeight="14.4" x14ac:dyDescent="0.3"/>
  <cols>
    <col min="1" max="1" width="46.21875" style="35" customWidth="1"/>
    <col min="2" max="2" width="36.21875" style="35" customWidth="1"/>
    <col min="3" max="5" width="10.77734375" style="35"/>
    <col min="6" max="6" width="22.33203125" style="35" customWidth="1"/>
    <col min="7" max="7" width="23" style="35" customWidth="1"/>
    <col min="8" max="16384" width="10.77734375" style="35"/>
  </cols>
  <sheetData>
    <row r="2" spans="1:12" ht="21" x14ac:dyDescent="0.4">
      <c r="A2" s="31" t="s">
        <v>90</v>
      </c>
      <c r="B2" s="32"/>
      <c r="C2" s="32"/>
      <c r="D2" s="32"/>
      <c r="E2" s="32"/>
      <c r="F2" s="32"/>
      <c r="G2" s="32"/>
      <c r="H2" s="32"/>
      <c r="I2" s="32"/>
    </row>
    <row r="3" spans="1:12" x14ac:dyDescent="0.3">
      <c r="A3" s="62" t="s">
        <v>91</v>
      </c>
    </row>
    <row r="4" spans="1:12" x14ac:dyDescent="0.3">
      <c r="A4" s="94" t="s">
        <v>326</v>
      </c>
    </row>
    <row r="5" spans="1:12" x14ac:dyDescent="0.3">
      <c r="A5" s="45" t="s">
        <v>74</v>
      </c>
      <c r="B5" s="29" t="s">
        <v>327</v>
      </c>
      <c r="C5" s="38" t="s">
        <v>0</v>
      </c>
      <c r="D5" s="38" t="s">
        <v>1</v>
      </c>
      <c r="E5" s="38" t="s">
        <v>2</v>
      </c>
      <c r="G5" s="38"/>
      <c r="H5" s="38"/>
      <c r="I5" s="38"/>
      <c r="J5" s="38"/>
      <c r="K5" s="38"/>
      <c r="L5" s="38"/>
    </row>
    <row r="6" spans="1:12" x14ac:dyDescent="0.3">
      <c r="A6" s="37" t="s">
        <v>77</v>
      </c>
      <c r="B6" s="41" t="s">
        <v>116</v>
      </c>
      <c r="C6" s="29"/>
      <c r="D6" s="29"/>
      <c r="E6" s="29"/>
      <c r="G6" s="45"/>
      <c r="H6" s="45"/>
      <c r="I6" s="45"/>
      <c r="J6" s="45"/>
      <c r="K6" s="45"/>
      <c r="L6" s="45"/>
    </row>
    <row r="7" spans="1:12" x14ac:dyDescent="0.3">
      <c r="A7" s="37" t="s">
        <v>75</v>
      </c>
      <c r="B7" s="41">
        <f>ROUND(((1/$C$7)/(1/$C$7+1/$D$7+1/$E$7))*C7,2)</f>
        <v>0.87</v>
      </c>
      <c r="C7" s="29">
        <v>2.74</v>
      </c>
      <c r="D7" s="29">
        <v>2.5499999999999998</v>
      </c>
      <c r="E7" s="29">
        <v>2.5299999999999998</v>
      </c>
      <c r="F7" s="63" t="s">
        <v>37</v>
      </c>
      <c r="G7" s="45"/>
      <c r="H7" s="45"/>
      <c r="I7" s="45"/>
      <c r="J7" s="45"/>
      <c r="K7" s="45"/>
      <c r="L7" s="45"/>
    </row>
    <row r="8" spans="1:12" x14ac:dyDescent="0.3">
      <c r="A8" s="37" t="s">
        <v>79</v>
      </c>
      <c r="B8" s="29">
        <v>100</v>
      </c>
      <c r="C8" s="50">
        <f>ROUND(((1/C7)/(1/$C$7+1/$D$7+1/$E$7))*$B$8,0)</f>
        <v>32</v>
      </c>
      <c r="D8" s="50">
        <f t="shared" ref="D8:E8" si="0">ROUND(((1/D7)/(1/$C$7+1/$D$7+1/$E$7))*$B$8,0)</f>
        <v>34</v>
      </c>
      <c r="E8" s="50">
        <f t="shared" si="0"/>
        <v>34</v>
      </c>
      <c r="F8" s="64">
        <f>SUM(C8:E8)</f>
        <v>100</v>
      </c>
      <c r="G8" s="54"/>
      <c r="H8" s="54"/>
      <c r="I8" s="54"/>
      <c r="J8" s="54"/>
      <c r="K8" s="54"/>
      <c r="L8" s="54"/>
    </row>
    <row r="9" spans="1:12" x14ac:dyDescent="0.3">
      <c r="B9" s="44"/>
      <c r="C9" s="44"/>
      <c r="D9" s="44"/>
      <c r="E9" s="44"/>
      <c r="G9" s="49"/>
      <c r="H9" s="45"/>
      <c r="I9" s="45"/>
      <c r="J9" s="45"/>
      <c r="K9" s="45"/>
      <c r="L9" s="45"/>
    </row>
    <row r="10" spans="1:12" x14ac:dyDescent="0.3">
      <c r="A10" s="44" t="s">
        <v>11</v>
      </c>
      <c r="B10" s="44"/>
      <c r="C10" s="44"/>
      <c r="D10" s="44"/>
      <c r="E10" s="44"/>
      <c r="G10" s="49"/>
      <c r="H10" s="45"/>
      <c r="I10" s="45"/>
      <c r="J10" s="45"/>
      <c r="K10" s="45"/>
      <c r="L10" s="45"/>
    </row>
    <row r="11" spans="1:12" x14ac:dyDescent="0.3">
      <c r="A11" s="44" t="s">
        <v>35</v>
      </c>
      <c r="B11" s="44"/>
      <c r="C11" s="44"/>
      <c r="D11" s="44"/>
      <c r="E11" s="44"/>
      <c r="G11" s="49"/>
      <c r="H11" s="49"/>
      <c r="I11" s="49"/>
      <c r="J11" s="49"/>
      <c r="K11" s="49"/>
      <c r="L11" s="49"/>
    </row>
    <row r="12" spans="1:12" x14ac:dyDescent="0.3">
      <c r="A12" s="36"/>
      <c r="B12" s="36"/>
      <c r="C12" s="36"/>
      <c r="D12" s="36"/>
      <c r="E12" s="36"/>
      <c r="G12" s="56"/>
      <c r="H12" s="56"/>
      <c r="I12" s="56"/>
      <c r="J12" s="56"/>
      <c r="K12" s="56"/>
      <c r="L12" s="56"/>
    </row>
    <row r="13" spans="1:12" x14ac:dyDescent="0.3">
      <c r="A13" s="46"/>
      <c r="B13" s="46"/>
      <c r="C13" s="46"/>
      <c r="D13" s="46"/>
      <c r="E13" s="46"/>
      <c r="F13" s="46"/>
      <c r="G13" s="92"/>
      <c r="H13" s="92"/>
      <c r="I13" s="92"/>
      <c r="J13" s="92"/>
      <c r="K13" s="92"/>
      <c r="L13" s="92"/>
    </row>
    <row r="14" spans="1:12" x14ac:dyDescent="0.3">
      <c r="G14" s="92"/>
      <c r="H14" s="92"/>
      <c r="I14" s="92"/>
      <c r="J14" s="92"/>
      <c r="K14" s="92"/>
      <c r="L14" s="92"/>
    </row>
    <row r="18" spans="1:13" ht="21" x14ac:dyDescent="0.4">
      <c r="A18" s="31" t="s">
        <v>130</v>
      </c>
      <c r="B18" s="32"/>
      <c r="C18" s="32"/>
      <c r="D18" s="32"/>
      <c r="E18" s="32"/>
      <c r="F18" s="32"/>
      <c r="G18" s="32"/>
      <c r="H18" s="32"/>
      <c r="I18" s="32"/>
    </row>
    <row r="19" spans="1:13" x14ac:dyDescent="0.3">
      <c r="A19" s="96" t="s">
        <v>91</v>
      </c>
    </row>
    <row r="20" spans="1:13" x14ac:dyDescent="0.3">
      <c r="A20" s="95" t="s">
        <v>325</v>
      </c>
    </row>
    <row r="21" spans="1:13" x14ac:dyDescent="0.3">
      <c r="A21" s="37" t="s">
        <v>74</v>
      </c>
      <c r="B21" s="29" t="s">
        <v>327</v>
      </c>
      <c r="C21" s="38" t="s">
        <v>0</v>
      </c>
      <c r="D21" s="38" t="s">
        <v>1</v>
      </c>
      <c r="E21" s="38" t="s">
        <v>2</v>
      </c>
      <c r="F21" s="38" t="s">
        <v>78</v>
      </c>
      <c r="G21" s="97"/>
      <c r="H21" s="97"/>
      <c r="I21" s="97"/>
      <c r="J21" s="97"/>
      <c r="K21" s="97"/>
      <c r="L21" s="97"/>
    </row>
    <row r="22" spans="1:13" x14ac:dyDescent="0.3">
      <c r="A22" s="37" t="s">
        <v>73</v>
      </c>
      <c r="B22" s="43" t="s">
        <v>72</v>
      </c>
      <c r="C22" s="29"/>
      <c r="D22" s="29"/>
      <c r="E22" s="29"/>
      <c r="F22" s="29"/>
      <c r="G22" s="45"/>
      <c r="H22" s="45"/>
      <c r="I22" s="45"/>
      <c r="J22" s="45"/>
      <c r="K22" s="45"/>
      <c r="L22" s="45"/>
    </row>
    <row r="23" spans="1:13" x14ac:dyDescent="0.3">
      <c r="A23" s="37" t="s">
        <v>75</v>
      </c>
      <c r="B23" s="41">
        <f>ROUND(((1/$C$23)/(1/$C$23+1/$D$23+1/$E$23+1/$F$23))*$C$23,2)</f>
        <v>0.56000000000000005</v>
      </c>
      <c r="C23" s="29">
        <v>2.74</v>
      </c>
      <c r="D23" s="29">
        <v>2.5499999999999998</v>
      </c>
      <c r="E23" s="29">
        <v>2.5299999999999998</v>
      </c>
      <c r="F23" s="29">
        <v>1.61</v>
      </c>
      <c r="G23" s="63" t="s">
        <v>37</v>
      </c>
      <c r="H23" s="45"/>
      <c r="I23" s="45"/>
      <c r="J23" s="45"/>
      <c r="K23" s="45"/>
      <c r="L23" s="45"/>
    </row>
    <row r="24" spans="1:13" x14ac:dyDescent="0.3">
      <c r="A24" s="37" t="s">
        <v>80</v>
      </c>
      <c r="B24" s="29">
        <v>100</v>
      </c>
      <c r="C24" s="50">
        <f>ROUND(((1/C23)/(1/$C$23+1/$D$23+1/$E$23+1/$F$23))*$B$24,0)</f>
        <v>21</v>
      </c>
      <c r="D24" s="50">
        <f t="shared" ref="D24:F24" si="1">ROUND(((1/D23)/(1/$C$23+1/$D$23+1/$E$23+1/$F$23))*$B$24,0)</f>
        <v>22</v>
      </c>
      <c r="E24" s="50">
        <f t="shared" si="1"/>
        <v>22</v>
      </c>
      <c r="F24" s="50">
        <f t="shared" si="1"/>
        <v>35</v>
      </c>
      <c r="G24" s="64">
        <f>SUM(C24:F24)</f>
        <v>100</v>
      </c>
      <c r="H24" s="54"/>
      <c r="I24" s="54"/>
      <c r="J24" s="54"/>
      <c r="K24" s="54"/>
      <c r="L24" s="54"/>
    </row>
    <row r="25" spans="1:13" x14ac:dyDescent="0.3">
      <c r="B25" s="44"/>
      <c r="C25" s="44"/>
      <c r="D25" s="44"/>
      <c r="E25" s="44"/>
      <c r="F25" s="44"/>
      <c r="G25" s="44"/>
      <c r="H25" s="37"/>
      <c r="I25" s="37"/>
      <c r="J25" s="37"/>
      <c r="K25" s="37"/>
      <c r="L25" s="37"/>
    </row>
    <row r="26" spans="1:13" ht="21" x14ac:dyDescent="0.4">
      <c r="A26" s="44" t="s">
        <v>11</v>
      </c>
      <c r="B26" s="44"/>
      <c r="C26" s="44"/>
      <c r="D26" s="98"/>
      <c r="E26" s="44"/>
      <c r="F26" s="44"/>
      <c r="G26" s="44"/>
      <c r="H26" s="45"/>
      <c r="I26" s="45"/>
      <c r="J26" s="45"/>
      <c r="K26" s="45"/>
      <c r="L26" s="45"/>
    </row>
    <row r="27" spans="1:13" x14ac:dyDescent="0.3">
      <c r="A27" s="44" t="s">
        <v>35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3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3" x14ac:dyDescent="0.3">
      <c r="A29" s="46"/>
      <c r="B29" s="46"/>
      <c r="C29" s="46"/>
      <c r="D29" s="46"/>
      <c r="E29" s="46"/>
      <c r="F29" s="46"/>
      <c r="G29" s="46"/>
      <c r="H29" s="92"/>
      <c r="I29" s="92"/>
      <c r="J29" s="92"/>
      <c r="K29" s="92"/>
      <c r="L29" s="92"/>
      <c r="M29" s="92"/>
    </row>
    <row r="30" spans="1:13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1:13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13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2:13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</sheetData>
  <sheetProtection algorithmName="SHA-512" hashValue="CEgMlfgRV0zzW+bl2V0sEuwkV+S6V4z6yVY+JzivkDRKEahBg1Bxodq4+46gALTTuMmxCYiVWHJAqJSFySU0ng==" saltValue="I0bVGwozdt5t+T6ciDipMA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99E60-57A6-4AF5-A637-4BEDD9AEDCD9}">
  <dimension ref="A2:M55"/>
  <sheetViews>
    <sheetView workbookViewId="0">
      <selection activeCell="H8" sqref="H8"/>
    </sheetView>
  </sheetViews>
  <sheetFormatPr baseColWidth="10" defaultColWidth="10.77734375" defaultRowHeight="14.4" x14ac:dyDescent="0.3"/>
  <cols>
    <col min="1" max="1" width="31.109375" style="35" customWidth="1"/>
    <col min="2" max="2" width="27.21875" style="35" customWidth="1"/>
    <col min="3" max="3" width="26.21875" style="35" customWidth="1"/>
    <col min="4" max="4" width="22.77734375" style="35" customWidth="1"/>
    <col min="5" max="5" width="18.6640625" style="35" customWidth="1"/>
    <col min="6" max="6" width="19.88671875" style="35" customWidth="1"/>
    <col min="7" max="7" width="18.6640625" style="35" customWidth="1"/>
    <col min="8" max="8" width="18.44140625" style="35" customWidth="1"/>
    <col min="9" max="9" width="25.109375" style="35" customWidth="1"/>
    <col min="10" max="12" width="10.77734375" style="35"/>
    <col min="13" max="13" width="23.21875" style="35" customWidth="1"/>
    <col min="14" max="16384" width="10.77734375" style="35"/>
  </cols>
  <sheetData>
    <row r="2" spans="1:13" ht="21" x14ac:dyDescent="0.4">
      <c r="A2" s="31" t="s">
        <v>104</v>
      </c>
      <c r="B2" s="32"/>
      <c r="C2" s="32"/>
      <c r="D2" s="32"/>
      <c r="E2" s="32"/>
      <c r="F2" s="32"/>
      <c r="G2" s="32"/>
      <c r="H2" s="32"/>
      <c r="I2" s="32"/>
      <c r="J2" s="36"/>
      <c r="K2" s="36"/>
      <c r="L2" s="36"/>
      <c r="M2" s="36"/>
    </row>
    <row r="3" spans="1:13" x14ac:dyDescent="0.3">
      <c r="A3" s="33" t="s">
        <v>105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3">
      <c r="A4" s="33" t="s">
        <v>117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x14ac:dyDescent="0.3">
      <c r="A5" s="37" t="s">
        <v>101</v>
      </c>
      <c r="B5" s="29">
        <v>100</v>
      </c>
      <c r="C5" s="38" t="s">
        <v>107</v>
      </c>
      <c r="D5" s="38" t="s">
        <v>108</v>
      </c>
      <c r="E5" s="38" t="s">
        <v>109</v>
      </c>
      <c r="F5" s="38" t="s">
        <v>110</v>
      </c>
      <c r="G5" s="38" t="s">
        <v>111</v>
      </c>
      <c r="H5" s="38" t="s">
        <v>106</v>
      </c>
      <c r="I5" s="97"/>
      <c r="J5" s="97"/>
      <c r="K5" s="97"/>
      <c r="L5" s="97"/>
      <c r="M5" s="36"/>
    </row>
    <row r="6" spans="1:13" x14ac:dyDescent="0.3">
      <c r="A6" s="37"/>
      <c r="B6" s="37" t="s">
        <v>72</v>
      </c>
      <c r="C6" s="30" t="s">
        <v>118</v>
      </c>
      <c r="D6" s="30" t="s">
        <v>119</v>
      </c>
      <c r="E6" s="30" t="s">
        <v>120</v>
      </c>
      <c r="F6" s="30" t="s">
        <v>121</v>
      </c>
      <c r="G6" s="30" t="s">
        <v>122</v>
      </c>
      <c r="H6" s="30" t="s">
        <v>123</v>
      </c>
      <c r="I6" s="45"/>
      <c r="J6" s="45"/>
      <c r="K6" s="45"/>
      <c r="L6" s="45"/>
      <c r="M6" s="36"/>
    </row>
    <row r="7" spans="1:13" x14ac:dyDescent="0.3">
      <c r="A7" s="37" t="s">
        <v>10</v>
      </c>
      <c r="B7" s="43">
        <f>ROUND(((1/$C$7)/(1/$C$7+1/$D$7+1/$E$7+1/$F$7+1/$G$7+1/$H$7))*$C$7,2)</f>
        <v>0.33</v>
      </c>
      <c r="C7" s="29">
        <v>15.15</v>
      </c>
      <c r="D7" s="29">
        <v>5.1100000000000003</v>
      </c>
      <c r="E7" s="29">
        <v>2.39</v>
      </c>
      <c r="F7" s="29">
        <v>1.58</v>
      </c>
      <c r="G7" s="29">
        <v>1.23</v>
      </c>
      <c r="H7" s="29">
        <v>1.0900000000000001</v>
      </c>
      <c r="I7" s="42" t="s">
        <v>37</v>
      </c>
      <c r="J7" s="45"/>
      <c r="K7" s="45"/>
      <c r="L7" s="45"/>
    </row>
    <row r="8" spans="1:13" x14ac:dyDescent="0.3">
      <c r="A8" s="37"/>
      <c r="B8" s="37" t="s">
        <v>100</v>
      </c>
      <c r="C8" s="43">
        <f>ROUND(((1/C7)/(1/$C$7+1/$D$7+1/$E$7+1/$F$7+1/$G$7+1/$H$7))*$B$5,0)</f>
        <v>2</v>
      </c>
      <c r="D8" s="43">
        <f t="shared" ref="D8:H8" si="0">ROUND(((1/D7)/(1/$C$7+1/$D$7+1/$E$7+1/$F$7+1/$G$7+1/$H$7))*$B$5,0)</f>
        <v>6</v>
      </c>
      <c r="E8" s="43">
        <f t="shared" si="0"/>
        <v>14</v>
      </c>
      <c r="F8" s="43">
        <f t="shared" si="0"/>
        <v>21</v>
      </c>
      <c r="G8" s="43">
        <f t="shared" si="0"/>
        <v>27</v>
      </c>
      <c r="H8" s="43">
        <f t="shared" si="0"/>
        <v>30</v>
      </c>
      <c r="I8" s="42">
        <f>SUM(C8:H8)</f>
        <v>100</v>
      </c>
      <c r="J8" s="45"/>
      <c r="K8" s="45"/>
      <c r="L8" s="45"/>
    </row>
    <row r="9" spans="1:13" x14ac:dyDescent="0.3">
      <c r="A9" s="44" t="s">
        <v>11</v>
      </c>
      <c r="B9" s="44"/>
      <c r="C9" s="44"/>
      <c r="D9" s="44"/>
      <c r="E9" s="44"/>
      <c r="F9" s="44"/>
      <c r="G9" s="44"/>
      <c r="H9" s="37"/>
      <c r="I9" s="45"/>
      <c r="J9" s="45"/>
      <c r="K9" s="45"/>
      <c r="L9" s="45"/>
      <c r="M9" s="36"/>
    </row>
    <row r="10" spans="1:13" x14ac:dyDescent="0.3">
      <c r="A10" s="44"/>
      <c r="B10" s="44"/>
      <c r="C10" s="44"/>
      <c r="D10" s="44"/>
      <c r="E10" s="44"/>
      <c r="F10" s="44"/>
      <c r="G10" s="44"/>
      <c r="H10" s="45"/>
      <c r="I10" s="45"/>
      <c r="J10" s="45"/>
      <c r="K10" s="45"/>
      <c r="L10" s="45"/>
      <c r="M10" s="36"/>
    </row>
    <row r="11" spans="1:13" x14ac:dyDescent="0.3">
      <c r="A11" s="44" t="s">
        <v>35</v>
      </c>
      <c r="B11" s="44"/>
      <c r="C11" s="44"/>
      <c r="D11" s="44"/>
      <c r="E11" s="44"/>
      <c r="F11" s="44"/>
      <c r="G11" s="44"/>
      <c r="H11" s="44"/>
      <c r="I11" s="49"/>
      <c r="J11" s="49"/>
      <c r="K11" s="49"/>
      <c r="L11" s="49"/>
      <c r="M11" s="36"/>
    </row>
    <row r="12" spans="1:13" x14ac:dyDescent="0.3">
      <c r="A12" s="36"/>
      <c r="B12" s="36"/>
      <c r="C12" s="36"/>
      <c r="D12" s="36"/>
      <c r="E12" s="36"/>
      <c r="F12" s="36"/>
      <c r="G12" s="36"/>
      <c r="H12" s="36"/>
      <c r="I12" s="56"/>
      <c r="J12" s="56"/>
      <c r="K12" s="56"/>
      <c r="L12" s="56"/>
      <c r="M12" s="36"/>
    </row>
    <row r="13" spans="1:13" x14ac:dyDescent="0.3">
      <c r="A13" s="46"/>
      <c r="B13" s="46"/>
      <c r="C13" s="46"/>
      <c r="D13" s="46"/>
      <c r="E13" s="46"/>
      <c r="F13" s="46"/>
      <c r="G13" s="46"/>
      <c r="H13" s="46"/>
      <c r="I13" s="46"/>
      <c r="J13" s="92"/>
      <c r="K13" s="92"/>
      <c r="L13" s="92"/>
    </row>
    <row r="14" spans="1:13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3" ht="21" x14ac:dyDescent="0.4">
      <c r="A15" s="99"/>
      <c r="B15" s="56"/>
      <c r="C15" s="56"/>
      <c r="D15" s="56"/>
      <c r="E15" s="56"/>
      <c r="F15" s="56"/>
      <c r="G15" s="56"/>
      <c r="H15" s="56"/>
      <c r="I15" s="56"/>
      <c r="J15" s="92"/>
      <c r="K15" s="92"/>
      <c r="L15" s="92"/>
    </row>
    <row r="16" spans="1:13" x14ac:dyDescent="0.3">
      <c r="A16" s="100"/>
      <c r="B16" s="56"/>
      <c r="C16" s="56"/>
      <c r="D16" s="56"/>
      <c r="E16" s="56"/>
      <c r="F16" s="56"/>
      <c r="G16" s="56"/>
      <c r="H16" s="56"/>
      <c r="I16" s="56"/>
      <c r="J16" s="92"/>
      <c r="K16" s="92"/>
      <c r="L16" s="92"/>
    </row>
    <row r="17" spans="1:12" x14ac:dyDescent="0.3">
      <c r="A17" s="56"/>
      <c r="B17" s="56"/>
      <c r="C17" s="56"/>
      <c r="D17" s="56"/>
      <c r="E17" s="56"/>
      <c r="F17" s="56"/>
      <c r="G17" s="56"/>
      <c r="H17" s="56"/>
      <c r="I17" s="56"/>
      <c r="J17" s="92"/>
      <c r="K17" s="92"/>
      <c r="L17" s="92"/>
    </row>
    <row r="18" spans="1:12" x14ac:dyDescent="0.3">
      <c r="A18" s="49"/>
      <c r="B18" s="45"/>
      <c r="C18" s="97"/>
      <c r="D18" s="97"/>
      <c r="E18" s="97"/>
      <c r="F18" s="97"/>
      <c r="G18" s="97"/>
      <c r="H18" s="97"/>
      <c r="I18" s="56"/>
      <c r="J18" s="92"/>
      <c r="K18" s="92"/>
      <c r="L18" s="92"/>
    </row>
    <row r="19" spans="1:12" x14ac:dyDescent="0.3">
      <c r="A19" s="49"/>
      <c r="B19" s="49"/>
      <c r="C19" s="176"/>
      <c r="D19" s="176"/>
      <c r="E19" s="176"/>
      <c r="F19" s="176"/>
      <c r="G19" s="176"/>
      <c r="H19" s="176"/>
      <c r="I19" s="56"/>
      <c r="J19" s="92"/>
      <c r="K19" s="92"/>
      <c r="L19" s="92"/>
    </row>
    <row r="20" spans="1:12" x14ac:dyDescent="0.3">
      <c r="A20" s="45"/>
      <c r="B20" s="49"/>
      <c r="C20" s="45"/>
      <c r="D20" s="45"/>
      <c r="E20" s="45"/>
      <c r="F20" s="45"/>
      <c r="G20" s="45"/>
      <c r="H20" s="45"/>
      <c r="I20" s="56"/>
      <c r="J20" s="92"/>
      <c r="K20" s="92"/>
      <c r="L20" s="92"/>
    </row>
    <row r="21" spans="1:12" x14ac:dyDescent="0.3">
      <c r="A21" s="45"/>
      <c r="B21" s="49"/>
      <c r="C21" s="102"/>
      <c r="D21" s="49"/>
      <c r="E21" s="49"/>
      <c r="F21" s="49"/>
      <c r="G21" s="49"/>
      <c r="H21" s="49"/>
      <c r="I21" s="56"/>
      <c r="J21" s="92"/>
      <c r="K21" s="92"/>
      <c r="L21" s="92"/>
    </row>
    <row r="22" spans="1:12" x14ac:dyDescent="0.3">
      <c r="A22" s="45"/>
      <c r="B22" s="45"/>
      <c r="C22" s="54"/>
      <c r="D22" s="51"/>
      <c r="E22" s="49"/>
      <c r="F22" s="49"/>
      <c r="G22" s="49"/>
      <c r="H22" s="49"/>
      <c r="I22" s="56"/>
      <c r="J22" s="92"/>
      <c r="K22" s="92"/>
      <c r="L22" s="92"/>
    </row>
    <row r="23" spans="1:12" x14ac:dyDescent="0.3">
      <c r="A23" s="45"/>
      <c r="B23" s="45"/>
      <c r="C23" s="54"/>
      <c r="D23" s="49"/>
      <c r="E23" s="52"/>
      <c r="F23" s="49"/>
      <c r="G23" s="49"/>
      <c r="H23" s="49"/>
      <c r="I23" s="56"/>
      <c r="J23" s="92"/>
      <c r="K23" s="92"/>
      <c r="L23" s="92"/>
    </row>
    <row r="24" spans="1:12" x14ac:dyDescent="0.3">
      <c r="A24" s="45"/>
      <c r="B24" s="45"/>
      <c r="C24" s="54"/>
      <c r="D24" s="49"/>
      <c r="E24" s="49"/>
      <c r="F24" s="49"/>
      <c r="G24" s="49"/>
      <c r="H24" s="49"/>
      <c r="I24" s="56"/>
      <c r="J24" s="92"/>
      <c r="K24" s="92"/>
      <c r="L24" s="92"/>
    </row>
    <row r="25" spans="1:12" x14ac:dyDescent="0.3">
      <c r="A25" s="45"/>
      <c r="B25" s="45"/>
      <c r="C25" s="54"/>
      <c r="D25" s="49"/>
      <c r="E25" s="49"/>
      <c r="F25" s="49"/>
      <c r="G25" s="49"/>
      <c r="H25" s="49"/>
      <c r="I25" s="56"/>
      <c r="J25" s="92"/>
      <c r="K25" s="92"/>
      <c r="L25" s="92"/>
    </row>
    <row r="26" spans="1:12" x14ac:dyDescent="0.3">
      <c r="A26" s="45"/>
      <c r="B26" s="45"/>
      <c r="C26" s="54"/>
      <c r="D26" s="49"/>
      <c r="E26" s="49"/>
      <c r="F26" s="49"/>
      <c r="G26" s="49"/>
      <c r="H26" s="49"/>
      <c r="I26" s="56"/>
      <c r="J26" s="92"/>
      <c r="K26" s="92"/>
      <c r="L26" s="92"/>
    </row>
    <row r="27" spans="1:12" x14ac:dyDescent="0.3">
      <c r="A27" s="45"/>
      <c r="B27" s="45"/>
      <c r="C27" s="54"/>
      <c r="D27" s="49"/>
      <c r="E27" s="49"/>
      <c r="F27" s="49"/>
      <c r="G27" s="49"/>
      <c r="H27" s="49"/>
      <c r="I27" s="56"/>
      <c r="J27" s="92"/>
      <c r="K27" s="92"/>
      <c r="L27" s="92"/>
    </row>
    <row r="28" spans="1:12" x14ac:dyDescent="0.3">
      <c r="A28" s="45"/>
      <c r="B28" s="45"/>
      <c r="C28" s="54"/>
      <c r="D28" s="49"/>
      <c r="E28" s="49"/>
      <c r="F28" s="49"/>
      <c r="G28" s="49"/>
      <c r="H28" s="49"/>
      <c r="I28" s="56"/>
      <c r="J28" s="92"/>
      <c r="K28" s="92"/>
      <c r="L28" s="92"/>
    </row>
    <row r="29" spans="1:12" x14ac:dyDescent="0.3">
      <c r="A29" s="45"/>
      <c r="B29" s="45"/>
      <c r="C29" s="54"/>
      <c r="D29" s="49"/>
      <c r="E29" s="49"/>
      <c r="F29" s="49"/>
      <c r="G29" s="49"/>
      <c r="H29" s="49"/>
      <c r="I29" s="56"/>
      <c r="J29" s="92"/>
      <c r="K29" s="92"/>
      <c r="L29" s="92"/>
    </row>
    <row r="30" spans="1:12" x14ac:dyDescent="0.3">
      <c r="A30" s="45"/>
      <c r="B30" s="45"/>
      <c r="C30" s="54"/>
      <c r="D30" s="49"/>
      <c r="E30" s="49"/>
      <c r="F30" s="49"/>
      <c r="G30" s="49"/>
      <c r="H30" s="49"/>
      <c r="I30" s="56"/>
      <c r="J30" s="92"/>
      <c r="K30" s="92"/>
      <c r="L30" s="92"/>
    </row>
    <row r="31" spans="1:12" x14ac:dyDescent="0.3">
      <c r="A31" s="45"/>
      <c r="B31" s="45"/>
      <c r="C31" s="54"/>
      <c r="D31" s="49"/>
      <c r="E31" s="49"/>
      <c r="F31" s="49"/>
      <c r="G31" s="49"/>
      <c r="H31" s="49"/>
      <c r="I31" s="56"/>
      <c r="J31" s="92"/>
      <c r="K31" s="92"/>
      <c r="L31" s="92"/>
    </row>
    <row r="32" spans="1:12" x14ac:dyDescent="0.3">
      <c r="A32" s="45"/>
      <c r="B32" s="45"/>
      <c r="C32" s="54"/>
      <c r="D32" s="49"/>
      <c r="E32" s="49"/>
      <c r="F32" s="49"/>
      <c r="G32" s="49"/>
      <c r="H32" s="49"/>
      <c r="I32" s="56"/>
      <c r="J32" s="92"/>
      <c r="K32" s="92"/>
      <c r="L32" s="92"/>
    </row>
    <row r="33" spans="1:12" x14ac:dyDescent="0.3">
      <c r="A33" s="45"/>
      <c r="B33" s="45"/>
      <c r="C33" s="54"/>
      <c r="D33" s="49"/>
      <c r="E33" s="49"/>
      <c r="F33" s="49"/>
      <c r="G33" s="49"/>
      <c r="H33" s="49"/>
      <c r="I33" s="56"/>
      <c r="J33" s="92"/>
      <c r="K33" s="92"/>
      <c r="L33" s="92"/>
    </row>
    <row r="34" spans="1:12" x14ac:dyDescent="0.3">
      <c r="A34" s="45"/>
      <c r="B34" s="45"/>
      <c r="C34" s="54"/>
      <c r="D34" s="49"/>
      <c r="E34" s="49"/>
      <c r="F34" s="49"/>
      <c r="G34" s="49"/>
      <c r="H34" s="49"/>
      <c r="I34" s="56"/>
      <c r="J34" s="92"/>
      <c r="K34" s="92"/>
      <c r="L34" s="92"/>
    </row>
    <row r="35" spans="1:12" x14ac:dyDescent="0.3">
      <c r="A35" s="45"/>
      <c r="B35" s="45"/>
      <c r="C35" s="54"/>
      <c r="D35" s="49"/>
      <c r="E35" s="49"/>
      <c r="F35" s="49"/>
      <c r="G35" s="49"/>
      <c r="H35" s="49"/>
      <c r="I35" s="56"/>
      <c r="J35" s="92"/>
      <c r="K35" s="92"/>
      <c r="L35" s="92"/>
    </row>
    <row r="36" spans="1:12" x14ac:dyDescent="0.3">
      <c r="A36" s="45"/>
      <c r="B36" s="45"/>
      <c r="C36" s="54"/>
      <c r="D36" s="49"/>
      <c r="E36" s="49"/>
      <c r="F36" s="49"/>
      <c r="G36" s="49"/>
      <c r="H36" s="49"/>
      <c r="I36" s="56"/>
      <c r="J36" s="92"/>
      <c r="K36" s="92"/>
      <c r="L36" s="92"/>
    </row>
    <row r="37" spans="1:12" x14ac:dyDescent="0.3">
      <c r="A37" s="49"/>
      <c r="B37" s="49"/>
      <c r="C37" s="102"/>
      <c r="D37" s="49"/>
      <c r="E37" s="49"/>
      <c r="F37" s="49"/>
      <c r="G37" s="49"/>
      <c r="H37" s="49"/>
      <c r="I37" s="56"/>
      <c r="J37" s="92"/>
      <c r="K37" s="92"/>
      <c r="L37" s="92"/>
    </row>
    <row r="38" spans="1:12" x14ac:dyDescent="0.3">
      <c r="A38" s="100"/>
      <c r="B38" s="52"/>
      <c r="C38" s="54"/>
      <c r="D38" s="54"/>
      <c r="E38" s="49"/>
      <c r="F38" s="49"/>
      <c r="G38" s="49"/>
      <c r="H38" s="49"/>
      <c r="I38" s="56"/>
      <c r="J38" s="92"/>
      <c r="K38" s="92"/>
      <c r="L38" s="92"/>
    </row>
    <row r="39" spans="1:12" x14ac:dyDescent="0.3">
      <c r="A39" s="56"/>
      <c r="B39" s="56"/>
      <c r="C39" s="103"/>
      <c r="D39" s="56"/>
      <c r="E39" s="56"/>
      <c r="F39" s="56"/>
      <c r="G39" s="56"/>
      <c r="H39" s="56"/>
      <c r="I39" s="56"/>
      <c r="J39" s="92"/>
      <c r="K39" s="92"/>
      <c r="L39" s="92"/>
    </row>
    <row r="40" spans="1:12" x14ac:dyDescent="0.3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1:12" x14ac:dyDescent="0.3">
      <c r="A41" s="92"/>
      <c r="B41" s="104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1:12" x14ac:dyDescent="0.3">
      <c r="A42" s="92"/>
      <c r="B42" s="104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2" x14ac:dyDescent="0.3">
      <c r="A43" s="92"/>
      <c r="B43" s="104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2" x14ac:dyDescent="0.3">
      <c r="A44" s="92"/>
      <c r="B44" s="104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x14ac:dyDescent="0.3">
      <c r="A45" s="92"/>
      <c r="B45" s="104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2" x14ac:dyDescent="0.3">
      <c r="A46" s="92"/>
      <c r="B46" s="104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1:12" x14ac:dyDescent="0.3">
      <c r="A47" s="92"/>
      <c r="B47" s="104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12" x14ac:dyDescent="0.3">
      <c r="A48" s="92"/>
      <c r="B48" s="104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1:12" x14ac:dyDescent="0.3">
      <c r="A49" s="92"/>
      <c r="B49" s="104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1:12" x14ac:dyDescent="0.3">
      <c r="A50" s="92"/>
      <c r="B50" s="104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1:12" x14ac:dyDescent="0.3">
      <c r="A51" s="92"/>
      <c r="B51" s="104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1:12" x14ac:dyDescent="0.3">
      <c r="A52" s="92"/>
      <c r="B52" s="104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1:12" x14ac:dyDescent="0.3">
      <c r="A53" s="92"/>
      <c r="B53" s="104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1:12" x14ac:dyDescent="0.3">
      <c r="B54" s="57"/>
    </row>
    <row r="55" spans="1:12" x14ac:dyDescent="0.3">
      <c r="B55" s="57"/>
    </row>
  </sheetData>
  <sheetProtection algorithmName="SHA-512" hashValue="0z/8F3J+p9k1qtRV/LJleK6H2dvdzn1FC4PJ509SGf0yQr3iRtmgFzP4LvsXb0014p3V20z2NUo4bUpz2I/heg==" saltValue="idXJ6QwTVG8PyL8FD3tAUA==" spinCount="100000" sheet="1" objects="1" scenarios="1"/>
  <mergeCells count="1">
    <mergeCell ref="C19:H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4728-7202-43FA-BFE2-FD90F6D9BEDE}">
  <dimension ref="A2:M55"/>
  <sheetViews>
    <sheetView workbookViewId="0">
      <selection activeCell="C25" sqref="C25"/>
    </sheetView>
  </sheetViews>
  <sheetFormatPr baseColWidth="10" defaultColWidth="10.77734375" defaultRowHeight="14.4" x14ac:dyDescent="0.3"/>
  <cols>
    <col min="1" max="1" width="31.109375" style="9" customWidth="1"/>
    <col min="2" max="2" width="27.21875" style="9" customWidth="1"/>
    <col min="3" max="3" width="26.21875" style="9" customWidth="1"/>
    <col min="4" max="4" width="22.77734375" style="9" customWidth="1"/>
    <col min="5" max="5" width="18.6640625" style="9" customWidth="1"/>
    <col min="6" max="6" width="19.88671875" style="9" customWidth="1"/>
    <col min="7" max="7" width="18.6640625" style="9" customWidth="1"/>
    <col min="8" max="8" width="18.44140625" style="9" customWidth="1"/>
    <col min="9" max="9" width="25.109375" style="9" customWidth="1"/>
    <col min="10" max="12" width="10.77734375" style="9"/>
    <col min="13" max="13" width="23.21875" style="9" customWidth="1"/>
    <col min="14" max="16384" width="10.77734375" style="9"/>
  </cols>
  <sheetData>
    <row r="2" spans="1:13" ht="21" x14ac:dyDescent="0.4">
      <c r="A2" s="15"/>
      <c r="B2" s="17"/>
      <c r="C2" s="17"/>
      <c r="D2" s="17"/>
      <c r="E2" s="17"/>
      <c r="F2" s="17"/>
      <c r="G2" s="17"/>
      <c r="H2" s="17"/>
      <c r="I2" s="17"/>
      <c r="J2" s="3"/>
      <c r="K2" s="3"/>
      <c r="L2" s="3"/>
      <c r="M2" s="3"/>
    </row>
    <row r="3" spans="1:13" x14ac:dyDescent="0.3">
      <c r="A3" s="1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">
      <c r="A4" s="1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3">
      <c r="A5" s="27"/>
      <c r="B5" s="27"/>
      <c r="C5" s="12"/>
      <c r="D5" s="12"/>
      <c r="E5" s="12"/>
      <c r="F5" s="12"/>
      <c r="G5" s="12"/>
      <c r="H5" s="12"/>
      <c r="I5" s="12"/>
      <c r="J5" s="12"/>
      <c r="K5" s="12"/>
      <c r="L5" s="12"/>
      <c r="M5" s="3"/>
    </row>
    <row r="6" spans="1:13" x14ac:dyDescent="0.3">
      <c r="A6" s="27"/>
      <c r="B6" s="27"/>
      <c r="C6" s="105"/>
      <c r="D6" s="105"/>
      <c r="E6" s="105"/>
      <c r="F6" s="105"/>
      <c r="G6" s="105"/>
      <c r="H6" s="105"/>
      <c r="I6" s="27"/>
      <c r="J6" s="27"/>
      <c r="K6" s="27"/>
      <c r="L6" s="27"/>
      <c r="M6" s="3"/>
    </row>
    <row r="7" spans="1:13" x14ac:dyDescent="0.3">
      <c r="A7" s="27"/>
      <c r="B7" s="27"/>
      <c r="C7" s="27"/>
      <c r="D7" s="27"/>
      <c r="E7" s="27"/>
      <c r="F7" s="27"/>
      <c r="G7" s="27"/>
      <c r="H7" s="27"/>
      <c r="I7" s="5"/>
      <c r="J7" s="27"/>
      <c r="K7" s="27"/>
      <c r="L7" s="27"/>
    </row>
    <row r="8" spans="1:13" x14ac:dyDescent="0.3">
      <c r="A8" s="27"/>
      <c r="B8" s="27"/>
      <c r="C8" s="27"/>
      <c r="D8" s="27"/>
      <c r="E8" s="27"/>
      <c r="F8" s="27"/>
      <c r="G8" s="27"/>
      <c r="H8" s="27"/>
      <c r="I8" s="5"/>
      <c r="J8" s="27"/>
      <c r="K8" s="27"/>
      <c r="L8" s="27"/>
    </row>
    <row r="9" spans="1:13" x14ac:dyDescent="0.3">
      <c r="A9" s="1"/>
      <c r="B9" s="1"/>
      <c r="C9" s="1"/>
      <c r="D9" s="1"/>
      <c r="E9" s="1"/>
      <c r="F9" s="1"/>
      <c r="G9" s="1"/>
      <c r="H9" s="27"/>
      <c r="I9" s="27"/>
      <c r="J9" s="27"/>
      <c r="K9" s="27"/>
      <c r="L9" s="27"/>
      <c r="M9" s="3"/>
    </row>
    <row r="10" spans="1:13" x14ac:dyDescent="0.3">
      <c r="A10" s="1"/>
      <c r="B10" s="1"/>
      <c r="C10" s="1"/>
      <c r="D10" s="1"/>
      <c r="E10" s="1"/>
      <c r="F10" s="1"/>
      <c r="G10" s="1"/>
      <c r="H10" s="27"/>
      <c r="I10" s="27"/>
      <c r="J10" s="27"/>
      <c r="K10" s="27"/>
      <c r="L10" s="27"/>
      <c r="M10" s="3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</row>
    <row r="12" spans="1:13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5" spans="1:13" ht="21" x14ac:dyDescent="0.4">
      <c r="A15" s="15"/>
      <c r="B15" s="3"/>
      <c r="C15" s="3"/>
      <c r="D15" s="3"/>
      <c r="E15" s="3"/>
      <c r="F15" s="3"/>
      <c r="G15" s="3"/>
      <c r="H15" s="3"/>
      <c r="I15" s="3"/>
    </row>
    <row r="16" spans="1:13" x14ac:dyDescent="0.3">
      <c r="A16" s="14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1"/>
      <c r="B18" s="27"/>
      <c r="C18" s="12"/>
      <c r="D18" s="12"/>
      <c r="E18" s="12"/>
      <c r="F18" s="12"/>
      <c r="G18" s="12"/>
      <c r="H18" s="12"/>
      <c r="I18" s="3"/>
    </row>
    <row r="19" spans="1:9" x14ac:dyDescent="0.3">
      <c r="A19" s="1"/>
      <c r="B19" s="1"/>
      <c r="C19" s="177"/>
      <c r="D19" s="177"/>
      <c r="E19" s="177"/>
      <c r="F19" s="177"/>
      <c r="G19" s="177"/>
      <c r="H19" s="177"/>
      <c r="I19" s="3"/>
    </row>
    <row r="20" spans="1:9" x14ac:dyDescent="0.3">
      <c r="A20" s="27"/>
      <c r="B20" s="1"/>
      <c r="C20" s="27"/>
      <c r="D20" s="27"/>
      <c r="E20" s="27"/>
      <c r="F20" s="27"/>
      <c r="G20" s="27"/>
      <c r="H20" s="27"/>
      <c r="I20" s="3"/>
    </row>
    <row r="21" spans="1:9" x14ac:dyDescent="0.3">
      <c r="A21" s="27"/>
      <c r="B21" s="1"/>
      <c r="C21" s="7"/>
      <c r="D21" s="1"/>
      <c r="E21" s="1"/>
      <c r="F21" s="1"/>
      <c r="G21" s="1"/>
      <c r="H21" s="1"/>
      <c r="I21" s="3"/>
    </row>
    <row r="22" spans="1:9" x14ac:dyDescent="0.3">
      <c r="A22" s="27"/>
      <c r="B22" s="27"/>
      <c r="C22" s="5"/>
      <c r="D22" s="4"/>
      <c r="E22" s="1"/>
      <c r="F22" s="1"/>
      <c r="G22" s="1"/>
      <c r="H22" s="1"/>
      <c r="I22" s="3"/>
    </row>
    <row r="23" spans="1:9" x14ac:dyDescent="0.3">
      <c r="A23" s="27"/>
      <c r="B23" s="27"/>
      <c r="C23" s="5"/>
      <c r="D23" s="1"/>
      <c r="E23" s="2"/>
      <c r="F23" s="1"/>
      <c r="G23" s="1"/>
      <c r="H23" s="1"/>
      <c r="I23" s="3"/>
    </row>
    <row r="24" spans="1:9" x14ac:dyDescent="0.3">
      <c r="A24" s="27"/>
      <c r="B24" s="27"/>
      <c r="C24" s="5"/>
      <c r="D24" s="1"/>
      <c r="E24" s="1"/>
      <c r="F24" s="1"/>
      <c r="G24" s="1"/>
      <c r="H24" s="1"/>
      <c r="I24" s="3"/>
    </row>
    <row r="25" spans="1:9" x14ac:dyDescent="0.3">
      <c r="A25" s="27"/>
      <c r="B25" s="27"/>
      <c r="C25" s="5"/>
      <c r="D25" s="1"/>
      <c r="E25" s="1"/>
      <c r="F25" s="1"/>
      <c r="G25" s="1"/>
      <c r="H25" s="1"/>
      <c r="I25" s="3"/>
    </row>
    <row r="26" spans="1:9" x14ac:dyDescent="0.3">
      <c r="A26" s="27"/>
      <c r="B26" s="27"/>
      <c r="C26" s="5"/>
      <c r="D26" s="1"/>
      <c r="E26" s="1"/>
      <c r="F26" s="1"/>
      <c r="G26" s="1"/>
      <c r="H26" s="1"/>
      <c r="I26" s="3"/>
    </row>
    <row r="27" spans="1:9" x14ac:dyDescent="0.3">
      <c r="A27" s="27"/>
      <c r="B27" s="27"/>
      <c r="C27" s="5"/>
      <c r="D27" s="1"/>
      <c r="E27" s="1"/>
      <c r="F27" s="1"/>
      <c r="G27" s="1"/>
      <c r="H27" s="1"/>
      <c r="I27" s="3"/>
    </row>
    <row r="28" spans="1:9" x14ac:dyDescent="0.3">
      <c r="A28" s="27"/>
      <c r="B28" s="27"/>
      <c r="C28" s="5"/>
      <c r="D28" s="1"/>
      <c r="E28" s="1"/>
      <c r="F28" s="1"/>
      <c r="G28" s="1"/>
      <c r="H28" s="1"/>
      <c r="I28" s="3"/>
    </row>
    <row r="29" spans="1:9" x14ac:dyDescent="0.3">
      <c r="A29" s="27"/>
      <c r="B29" s="27"/>
      <c r="C29" s="5"/>
      <c r="D29" s="1"/>
      <c r="E29" s="1"/>
      <c r="F29" s="1"/>
      <c r="G29" s="1"/>
      <c r="H29" s="1"/>
      <c r="I29" s="3"/>
    </row>
    <row r="30" spans="1:9" x14ac:dyDescent="0.3">
      <c r="A30" s="27"/>
      <c r="B30" s="27"/>
      <c r="C30" s="5"/>
      <c r="D30" s="1"/>
      <c r="E30" s="1"/>
      <c r="F30" s="1"/>
      <c r="G30" s="1"/>
      <c r="H30" s="1"/>
      <c r="I30" s="3"/>
    </row>
    <row r="31" spans="1:9" x14ac:dyDescent="0.3">
      <c r="A31" s="27"/>
      <c r="B31" s="27"/>
      <c r="C31" s="5"/>
      <c r="D31" s="1"/>
      <c r="E31" s="1"/>
      <c r="F31" s="1"/>
      <c r="G31" s="1"/>
      <c r="H31" s="1"/>
      <c r="I31" s="3"/>
    </row>
    <row r="32" spans="1:9" x14ac:dyDescent="0.3">
      <c r="A32" s="27"/>
      <c r="B32" s="27"/>
      <c r="C32" s="5"/>
      <c r="D32" s="1"/>
      <c r="E32" s="1"/>
      <c r="F32" s="1"/>
      <c r="G32" s="1"/>
      <c r="H32" s="1"/>
      <c r="I32" s="3"/>
    </row>
    <row r="33" spans="1:9" x14ac:dyDescent="0.3">
      <c r="A33" s="27"/>
      <c r="B33" s="27"/>
      <c r="C33" s="5"/>
      <c r="D33" s="1"/>
      <c r="E33" s="1"/>
      <c r="F33" s="1"/>
      <c r="G33" s="1"/>
      <c r="H33" s="1"/>
      <c r="I33" s="3"/>
    </row>
    <row r="34" spans="1:9" x14ac:dyDescent="0.3">
      <c r="A34" s="27"/>
      <c r="B34" s="27"/>
      <c r="C34" s="5"/>
      <c r="D34" s="1"/>
      <c r="E34" s="1"/>
      <c r="F34" s="1"/>
      <c r="G34" s="1"/>
      <c r="H34" s="1"/>
      <c r="I34" s="3"/>
    </row>
    <row r="35" spans="1:9" x14ac:dyDescent="0.3">
      <c r="A35" s="27"/>
      <c r="B35" s="27"/>
      <c r="C35" s="5"/>
      <c r="D35" s="1"/>
      <c r="E35" s="1"/>
      <c r="F35" s="1"/>
      <c r="G35" s="1"/>
      <c r="H35" s="1"/>
      <c r="I35" s="3"/>
    </row>
    <row r="36" spans="1:9" x14ac:dyDescent="0.3">
      <c r="A36" s="27"/>
      <c r="B36" s="27"/>
      <c r="C36" s="5"/>
      <c r="D36" s="1"/>
      <c r="E36" s="1"/>
      <c r="F36" s="1"/>
      <c r="G36" s="1"/>
      <c r="H36" s="1"/>
      <c r="I36" s="3"/>
    </row>
    <row r="37" spans="1:9" x14ac:dyDescent="0.3">
      <c r="A37" s="1"/>
      <c r="B37" s="1"/>
      <c r="C37" s="7"/>
      <c r="D37" s="1"/>
      <c r="E37" s="1"/>
      <c r="F37" s="1"/>
      <c r="G37" s="1"/>
      <c r="H37" s="1"/>
      <c r="I37" s="3"/>
    </row>
    <row r="38" spans="1:9" x14ac:dyDescent="0.3">
      <c r="A38" s="14"/>
      <c r="B38" s="2"/>
      <c r="C38" s="5"/>
      <c r="D38" s="5"/>
      <c r="E38" s="1"/>
      <c r="F38" s="1"/>
      <c r="G38" s="1"/>
      <c r="H38" s="1"/>
      <c r="I38" s="3"/>
    </row>
    <row r="39" spans="1:9" x14ac:dyDescent="0.3">
      <c r="A39" s="3"/>
      <c r="B39" s="3"/>
      <c r="C39" s="16"/>
      <c r="D39" s="3"/>
      <c r="E39" s="3"/>
      <c r="F39" s="3"/>
      <c r="G39" s="3"/>
      <c r="H39" s="3"/>
      <c r="I39" s="3"/>
    </row>
    <row r="41" spans="1:9" x14ac:dyDescent="0.3">
      <c r="B41" s="10"/>
    </row>
    <row r="42" spans="1:9" x14ac:dyDescent="0.3">
      <c r="B42" s="10"/>
    </row>
    <row r="43" spans="1:9" x14ac:dyDescent="0.3">
      <c r="B43" s="10"/>
    </row>
    <row r="44" spans="1:9" x14ac:dyDescent="0.3">
      <c r="B44" s="10"/>
    </row>
    <row r="45" spans="1:9" x14ac:dyDescent="0.3">
      <c r="B45" s="10"/>
    </row>
    <row r="46" spans="1:9" x14ac:dyDescent="0.3">
      <c r="B46" s="10"/>
    </row>
    <row r="47" spans="1:9" x14ac:dyDescent="0.3">
      <c r="B47" s="10"/>
    </row>
    <row r="48" spans="1:9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</sheetData>
  <mergeCells count="1">
    <mergeCell ref="C19:H1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360D2-F7E7-4CBA-9CD3-CB88504526E4}">
  <dimension ref="A2:M74"/>
  <sheetViews>
    <sheetView workbookViewId="0">
      <selection activeCell="A20" sqref="A20"/>
    </sheetView>
  </sheetViews>
  <sheetFormatPr baseColWidth="10" defaultColWidth="10.77734375" defaultRowHeight="14.4" x14ac:dyDescent="0.3"/>
  <cols>
    <col min="1" max="1" width="48.6640625" style="9" customWidth="1"/>
    <col min="2" max="2" width="28.33203125" style="9" customWidth="1"/>
    <col min="3" max="3" width="32.77734375" style="9" customWidth="1"/>
    <col min="4" max="4" width="27.5546875" style="9" customWidth="1"/>
    <col min="5" max="5" width="21.6640625" style="9" customWidth="1"/>
    <col min="6" max="6" width="26.77734375" style="9" customWidth="1"/>
    <col min="7" max="7" width="23.109375" style="9" customWidth="1"/>
    <col min="8" max="8" width="26.21875" style="9" customWidth="1"/>
    <col min="9" max="9" width="21.21875" style="9" customWidth="1"/>
    <col min="10" max="10" width="27.33203125" style="9" customWidth="1"/>
    <col min="11" max="11" width="14.109375" style="9" customWidth="1"/>
    <col min="12" max="12" width="14.21875" style="9" customWidth="1"/>
    <col min="13" max="13" width="16.109375" style="9" customWidth="1"/>
    <col min="14" max="16384" width="10.77734375" style="9"/>
  </cols>
  <sheetData>
    <row r="2" spans="1:13" ht="21" x14ac:dyDescent="0.4">
      <c r="A2" s="15"/>
      <c r="B2" s="17"/>
      <c r="C2" s="17"/>
      <c r="D2" s="17"/>
      <c r="E2" s="17"/>
      <c r="F2" s="17"/>
      <c r="G2" s="17"/>
      <c r="H2" s="17"/>
      <c r="I2" s="17"/>
    </row>
    <row r="3" spans="1:13" x14ac:dyDescent="0.3">
      <c r="A3" s="13"/>
    </row>
    <row r="4" spans="1:13" x14ac:dyDescent="0.3">
      <c r="A4" s="106"/>
    </row>
    <row r="5" spans="1:13" x14ac:dyDescent="0.3">
      <c r="A5" s="27"/>
      <c r="B5" s="27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x14ac:dyDescent="0.3">
      <c r="A6" s="27"/>
      <c r="B6" s="2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x14ac:dyDescent="0.3">
      <c r="A7" s="27"/>
      <c r="B7" s="2"/>
      <c r="C7" s="27"/>
      <c r="D7" s="27"/>
      <c r="E7" s="27"/>
      <c r="F7" s="27"/>
      <c r="G7" s="27"/>
      <c r="H7" s="27"/>
      <c r="I7" s="27"/>
      <c r="J7" s="27"/>
      <c r="K7" s="27"/>
      <c r="L7" s="27"/>
      <c r="M7" s="18"/>
    </row>
    <row r="8" spans="1:13" x14ac:dyDescent="0.3">
      <c r="A8" s="27"/>
      <c r="B8" s="27"/>
      <c r="C8" s="5"/>
      <c r="D8" s="5"/>
      <c r="E8" s="5"/>
      <c r="F8" s="5"/>
      <c r="G8" s="5"/>
      <c r="H8" s="5"/>
      <c r="I8" s="5"/>
      <c r="J8" s="5"/>
      <c r="K8" s="5"/>
      <c r="L8" s="5"/>
      <c r="M8" s="19"/>
    </row>
    <row r="9" spans="1:13" x14ac:dyDescent="0.3">
      <c r="B9" s="1"/>
      <c r="C9" s="1"/>
      <c r="D9" s="1"/>
      <c r="E9" s="1"/>
      <c r="F9" s="1"/>
      <c r="G9" s="1"/>
      <c r="H9" s="27"/>
      <c r="I9" s="27"/>
      <c r="J9" s="27"/>
      <c r="K9" s="27"/>
      <c r="L9" s="27"/>
    </row>
    <row r="10" spans="1:13" x14ac:dyDescent="0.3">
      <c r="A10" s="1"/>
      <c r="B10" s="1"/>
      <c r="C10" s="1"/>
      <c r="D10" s="1"/>
      <c r="E10" s="1"/>
      <c r="F10" s="1"/>
      <c r="G10" s="1"/>
      <c r="H10" s="27"/>
      <c r="I10" s="27"/>
      <c r="J10" s="27"/>
      <c r="K10" s="27"/>
      <c r="L10" s="27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5" spans="1:13" ht="21" x14ac:dyDescent="0.4">
      <c r="A15" s="15"/>
      <c r="B15" s="3"/>
      <c r="C15" s="3"/>
      <c r="D15" s="3"/>
    </row>
    <row r="16" spans="1:13" x14ac:dyDescent="0.3">
      <c r="A16" s="13"/>
      <c r="E16" s="3"/>
      <c r="F16" s="3"/>
      <c r="G16" s="3"/>
    </row>
    <row r="17" spans="1:11" x14ac:dyDescent="0.3">
      <c r="A17" s="181"/>
      <c r="B17" s="181"/>
      <c r="H17" s="3"/>
      <c r="I17" s="3"/>
      <c r="J17" s="3"/>
      <c r="K17" s="10"/>
    </row>
    <row r="18" spans="1:11" x14ac:dyDescent="0.3">
      <c r="A18" s="27"/>
      <c r="B18" s="27"/>
      <c r="C18" s="27"/>
      <c r="D18" s="27"/>
      <c r="E18" s="3"/>
      <c r="F18" s="3"/>
      <c r="G18" s="3"/>
      <c r="H18" s="3"/>
      <c r="I18" s="3"/>
      <c r="J18" s="3"/>
      <c r="K18" s="10"/>
    </row>
    <row r="19" spans="1:11" x14ac:dyDescent="0.3">
      <c r="A19" s="20"/>
      <c r="B19" s="27"/>
      <c r="C19" s="20"/>
      <c r="D19" s="20"/>
      <c r="E19" s="20"/>
      <c r="F19" s="20"/>
      <c r="G19" s="20"/>
      <c r="H19" s="20"/>
      <c r="I19" s="20"/>
      <c r="J19" s="20"/>
      <c r="K19" s="10"/>
    </row>
    <row r="20" spans="1:11" x14ac:dyDescent="0.3">
      <c r="A20" s="27"/>
      <c r="B20" s="27"/>
      <c r="C20" s="2"/>
      <c r="D20" s="5"/>
      <c r="E20" s="2"/>
      <c r="F20" s="5"/>
      <c r="G20" s="2"/>
      <c r="H20" s="5"/>
      <c r="I20" s="2"/>
      <c r="J20" s="5"/>
      <c r="K20" s="10"/>
    </row>
    <row r="21" spans="1:11" x14ac:dyDescent="0.3">
      <c r="A21" s="27"/>
      <c r="B21" s="27"/>
      <c r="C21" s="27"/>
      <c r="D21" s="5"/>
      <c r="E21" s="27"/>
      <c r="F21" s="5"/>
      <c r="G21" s="27"/>
      <c r="H21" s="5"/>
      <c r="I21" s="27"/>
      <c r="J21" s="5"/>
      <c r="K21" s="10"/>
    </row>
    <row r="22" spans="1:11" x14ac:dyDescent="0.3">
      <c r="A22" s="27"/>
      <c r="B22" s="27"/>
      <c r="C22" s="2"/>
      <c r="D22" s="5"/>
      <c r="E22" s="2"/>
      <c r="F22" s="5"/>
      <c r="G22" s="2"/>
      <c r="H22" s="5"/>
      <c r="I22" s="2"/>
      <c r="J22" s="5"/>
      <c r="K22" s="10"/>
    </row>
    <row r="23" spans="1:11" x14ac:dyDescent="0.3">
      <c r="A23" s="27"/>
      <c r="B23" s="27"/>
      <c r="C23" s="27"/>
      <c r="D23" s="5"/>
      <c r="E23" s="27"/>
      <c r="F23" s="5"/>
      <c r="G23" s="27"/>
      <c r="H23" s="5"/>
      <c r="I23" s="27"/>
      <c r="J23" s="5"/>
      <c r="K23" s="10"/>
    </row>
    <row r="24" spans="1:11" x14ac:dyDescent="0.3">
      <c r="A24" s="27"/>
      <c r="B24" s="27"/>
      <c r="C24" s="27"/>
      <c r="D24" s="5"/>
      <c r="E24" s="27"/>
      <c r="F24" s="5"/>
      <c r="G24" s="27"/>
      <c r="H24" s="5"/>
      <c r="I24" s="27"/>
      <c r="J24" s="5"/>
      <c r="K24" s="10"/>
    </row>
    <row r="25" spans="1:11" x14ac:dyDescent="0.3">
      <c r="A25" s="27"/>
      <c r="B25" s="27"/>
      <c r="C25" s="27"/>
      <c r="D25" s="5"/>
      <c r="E25" s="27"/>
      <c r="F25" s="5"/>
      <c r="G25" s="27"/>
      <c r="H25" s="5"/>
      <c r="I25" s="27"/>
      <c r="J25" s="5"/>
      <c r="K25" s="10"/>
    </row>
    <row r="26" spans="1:11" x14ac:dyDescent="0.3">
      <c r="A26" s="27"/>
      <c r="B26" s="27"/>
      <c r="C26" s="27"/>
      <c r="D26" s="5"/>
      <c r="E26" s="27"/>
      <c r="F26" s="5"/>
      <c r="G26" s="27"/>
      <c r="H26" s="5"/>
      <c r="I26" s="27"/>
      <c r="J26" s="5"/>
      <c r="K26" s="10"/>
    </row>
    <row r="27" spans="1:11" x14ac:dyDescent="0.3">
      <c r="A27" s="27"/>
      <c r="B27" s="27"/>
      <c r="C27" s="27"/>
      <c r="D27" s="5"/>
      <c r="E27" s="27"/>
      <c r="F27" s="5"/>
      <c r="G27" s="27"/>
      <c r="H27" s="5"/>
      <c r="I27" s="27"/>
      <c r="J27" s="5"/>
      <c r="K27" s="10"/>
    </row>
    <row r="28" spans="1:11" x14ac:dyDescent="0.3">
      <c r="A28" s="27"/>
      <c r="B28" s="27"/>
      <c r="C28" s="27"/>
      <c r="D28" s="5"/>
      <c r="E28" s="27"/>
      <c r="F28" s="5"/>
      <c r="G28" s="27"/>
      <c r="H28" s="5"/>
      <c r="I28" s="27"/>
      <c r="J28" s="5"/>
      <c r="K28" s="10"/>
    </row>
    <row r="29" spans="1:11" x14ac:dyDescent="0.3">
      <c r="A29" s="27"/>
      <c r="B29" s="27"/>
      <c r="C29" s="27"/>
      <c r="D29" s="5"/>
      <c r="E29" s="27"/>
      <c r="F29" s="5"/>
      <c r="G29" s="27"/>
      <c r="H29" s="5"/>
      <c r="I29" s="27"/>
      <c r="J29" s="5"/>
      <c r="K29" s="10"/>
    </row>
    <row r="30" spans="1:11" x14ac:dyDescent="0.3">
      <c r="A30" s="27"/>
      <c r="B30" s="27"/>
      <c r="C30" s="27"/>
      <c r="D30" s="5"/>
      <c r="E30" s="27"/>
      <c r="F30" s="5"/>
      <c r="G30" s="27"/>
      <c r="H30" s="5"/>
      <c r="I30" s="27"/>
      <c r="J30" s="5"/>
      <c r="K30" s="10"/>
    </row>
    <row r="31" spans="1:11" ht="15" thickBot="1" x14ac:dyDescent="0.35">
      <c r="A31" s="21"/>
      <c r="B31" s="21"/>
      <c r="C31" s="21"/>
      <c r="D31" s="22"/>
      <c r="E31" s="27"/>
      <c r="F31" s="5"/>
      <c r="G31" s="27"/>
      <c r="H31" s="5"/>
      <c r="I31" s="27"/>
      <c r="J31" s="5"/>
      <c r="K31" s="10"/>
    </row>
    <row r="32" spans="1:11" x14ac:dyDescent="0.3">
      <c r="A32" s="23"/>
      <c r="B32" s="23"/>
      <c r="C32" s="11"/>
      <c r="D32" s="11"/>
      <c r="E32" s="27"/>
      <c r="F32" s="5"/>
      <c r="G32" s="27"/>
      <c r="H32" s="5"/>
      <c r="I32" s="27"/>
      <c r="J32" s="5"/>
      <c r="K32" s="10"/>
    </row>
    <row r="33" spans="1:11" x14ac:dyDescent="0.3">
      <c r="A33" s="27"/>
      <c r="B33" s="23"/>
      <c r="C33" s="27"/>
      <c r="D33" s="27"/>
      <c r="E33" s="27"/>
      <c r="F33" s="5"/>
      <c r="G33" s="27"/>
      <c r="H33" s="5"/>
      <c r="I33" s="27"/>
      <c r="J33" s="5"/>
      <c r="K33" s="10"/>
    </row>
    <row r="34" spans="1:11" x14ac:dyDescent="0.3">
      <c r="A34" s="27"/>
      <c r="B34" s="23"/>
      <c r="C34" s="27"/>
      <c r="D34" s="27"/>
      <c r="E34" s="27"/>
      <c r="F34" s="5"/>
      <c r="G34" s="27"/>
      <c r="H34" s="5"/>
      <c r="I34" s="27"/>
      <c r="J34" s="5"/>
      <c r="K34" s="10"/>
    </row>
    <row r="35" spans="1:11" x14ac:dyDescent="0.3">
      <c r="A35" s="27"/>
      <c r="B35" s="23"/>
      <c r="C35" s="27"/>
      <c r="D35" s="27"/>
      <c r="E35" s="27"/>
      <c r="F35" s="5"/>
      <c r="G35" s="27"/>
      <c r="H35" s="5"/>
      <c r="I35" s="27"/>
      <c r="J35" s="5"/>
      <c r="K35" s="10"/>
    </row>
    <row r="36" spans="1:11" ht="15" thickBot="1" x14ac:dyDescent="0.35">
      <c r="A36" s="21"/>
      <c r="B36" s="21"/>
      <c r="C36" s="21"/>
      <c r="D36" s="21"/>
      <c r="E36" s="21"/>
      <c r="F36" s="22"/>
      <c r="G36" s="27"/>
      <c r="H36" s="5"/>
      <c r="I36" s="27"/>
      <c r="J36" s="5"/>
      <c r="K36" s="10"/>
    </row>
    <row r="37" spans="1:11" x14ac:dyDescent="0.3">
      <c r="A37" s="23"/>
      <c r="B37" s="23"/>
      <c r="C37" s="23"/>
      <c r="D37" s="23"/>
      <c r="E37" s="11"/>
      <c r="F37" s="11"/>
      <c r="G37" s="27"/>
      <c r="H37" s="5"/>
      <c r="I37" s="27"/>
      <c r="J37" s="5"/>
      <c r="K37" s="10"/>
    </row>
    <row r="38" spans="1:11" x14ac:dyDescent="0.3">
      <c r="A38" s="27"/>
      <c r="B38" s="27"/>
      <c r="C38" s="27"/>
      <c r="D38" s="27"/>
      <c r="E38" s="27"/>
      <c r="F38" s="27"/>
      <c r="G38" s="27"/>
      <c r="H38" s="5"/>
      <c r="I38" s="27"/>
      <c r="J38" s="5"/>
      <c r="K38" s="10"/>
    </row>
    <row r="39" spans="1:11" x14ac:dyDescent="0.3">
      <c r="A39" s="27"/>
      <c r="B39" s="27"/>
      <c r="C39" s="27"/>
      <c r="D39" s="27"/>
      <c r="E39" s="27"/>
      <c r="F39" s="27"/>
      <c r="G39" s="27"/>
      <c r="H39" s="5"/>
      <c r="I39" s="27"/>
      <c r="J39" s="5"/>
      <c r="K39" s="10"/>
    </row>
    <row r="40" spans="1:11" x14ac:dyDescent="0.3">
      <c r="A40" s="27"/>
      <c r="B40" s="27"/>
      <c r="C40" s="27"/>
      <c r="D40" s="27"/>
      <c r="E40" s="27"/>
      <c r="F40" s="27"/>
      <c r="G40" s="27"/>
      <c r="H40" s="5"/>
      <c r="I40" s="27"/>
      <c r="J40" s="5"/>
      <c r="K40" s="10"/>
    </row>
    <row r="41" spans="1:11" x14ac:dyDescent="0.3">
      <c r="A41" s="27"/>
      <c r="B41" s="27"/>
      <c r="C41" s="27"/>
      <c r="D41" s="27"/>
      <c r="E41" s="27"/>
      <c r="F41" s="27"/>
      <c r="G41" s="27"/>
      <c r="H41" s="5"/>
      <c r="I41" s="27"/>
      <c r="J41" s="5"/>
      <c r="K41" s="10"/>
    </row>
    <row r="42" spans="1:11" ht="15" thickBot="1" x14ac:dyDescent="0.35">
      <c r="A42" s="21"/>
      <c r="B42" s="21"/>
      <c r="C42" s="21"/>
      <c r="D42" s="21"/>
      <c r="E42" s="21"/>
      <c r="F42" s="21"/>
      <c r="G42" s="21"/>
      <c r="H42" s="22"/>
      <c r="I42" s="27"/>
      <c r="J42" s="5"/>
      <c r="K42" s="10"/>
    </row>
    <row r="43" spans="1:11" x14ac:dyDescent="0.3">
      <c r="A43" s="23"/>
      <c r="B43" s="23"/>
      <c r="C43" s="23"/>
      <c r="D43" s="23"/>
      <c r="E43" s="23"/>
      <c r="F43" s="23"/>
      <c r="G43" s="11"/>
      <c r="H43" s="11"/>
      <c r="I43" s="27"/>
      <c r="J43" s="5"/>
      <c r="K43" s="10"/>
    </row>
    <row r="44" spans="1:11" x14ac:dyDescent="0.3">
      <c r="A44" s="27"/>
      <c r="B44" s="27"/>
      <c r="C44" s="27"/>
      <c r="D44" s="27"/>
      <c r="E44" s="27"/>
      <c r="F44" s="27"/>
      <c r="G44" s="27"/>
      <c r="H44" s="27"/>
      <c r="I44" s="27"/>
      <c r="J44" s="5"/>
      <c r="K44" s="10"/>
    </row>
    <row r="45" spans="1:11" x14ac:dyDescent="0.3">
      <c r="A45" s="27"/>
      <c r="B45" s="27"/>
      <c r="C45" s="27"/>
      <c r="D45" s="27"/>
      <c r="E45" s="27"/>
      <c r="F45" s="27"/>
      <c r="G45" s="27"/>
      <c r="H45" s="27"/>
      <c r="I45" s="27"/>
      <c r="J45" s="5"/>
      <c r="K45" s="10"/>
    </row>
    <row r="46" spans="1:11" x14ac:dyDescent="0.3">
      <c r="A46" s="27"/>
      <c r="B46" s="27"/>
      <c r="C46" s="27"/>
      <c r="D46" s="27"/>
      <c r="E46" s="27"/>
      <c r="F46" s="27"/>
      <c r="G46" s="27"/>
      <c r="H46" s="27"/>
      <c r="I46" s="27"/>
      <c r="J46" s="5"/>
      <c r="K46" s="10"/>
    </row>
    <row r="47" spans="1:11" x14ac:dyDescent="0.3">
      <c r="A47" s="27"/>
      <c r="B47" s="27"/>
      <c r="C47" s="27"/>
      <c r="D47" s="27"/>
      <c r="E47" s="27"/>
      <c r="F47" s="27"/>
      <c r="G47" s="27"/>
      <c r="H47" s="27"/>
      <c r="I47" s="27"/>
      <c r="J47" s="5"/>
      <c r="K47" s="10"/>
    </row>
    <row r="48" spans="1:1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5"/>
      <c r="K48" s="10"/>
    </row>
    <row r="49" spans="1:11" ht="15" thickBot="1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2"/>
      <c r="K49" s="10"/>
    </row>
    <row r="50" spans="1:11" x14ac:dyDescent="0.3">
      <c r="A50" s="24"/>
      <c r="B50" s="24"/>
      <c r="C50" s="23"/>
      <c r="D50" s="23"/>
      <c r="E50" s="23"/>
      <c r="F50" s="23"/>
      <c r="G50" s="23"/>
      <c r="H50" s="23"/>
      <c r="I50" s="11"/>
      <c r="J50" s="11"/>
      <c r="K50" s="10"/>
    </row>
    <row r="51" spans="1:1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4" spans="1:11" x14ac:dyDescent="0.3">
      <c r="I54" s="3"/>
    </row>
    <row r="55" spans="1:11" ht="21" x14ac:dyDescent="0.4">
      <c r="A55" s="15"/>
      <c r="B55" s="3"/>
      <c r="C55" s="3"/>
      <c r="D55" s="3"/>
      <c r="E55" s="3"/>
      <c r="F55" s="3"/>
      <c r="G55" s="3"/>
      <c r="H55" s="3"/>
      <c r="I55" s="3"/>
    </row>
    <row r="56" spans="1:11" x14ac:dyDescent="0.3">
      <c r="A56" s="13"/>
      <c r="I56" s="3"/>
    </row>
    <row r="57" spans="1:11" x14ac:dyDescent="0.3">
      <c r="A57" s="107"/>
      <c r="B57" s="27"/>
      <c r="C57" s="182"/>
      <c r="D57" s="183"/>
      <c r="E57" s="184"/>
      <c r="F57" s="185"/>
      <c r="G57" s="186"/>
      <c r="H57" s="187"/>
      <c r="I57" s="3"/>
    </row>
    <row r="58" spans="1:11" x14ac:dyDescent="0.3">
      <c r="A58" s="3"/>
      <c r="B58" s="3"/>
      <c r="C58" s="173"/>
      <c r="D58" s="169"/>
      <c r="E58" s="170"/>
      <c r="F58" s="173"/>
      <c r="G58" s="169"/>
      <c r="H58" s="170"/>
      <c r="I58" s="3"/>
    </row>
    <row r="59" spans="1:11" x14ac:dyDescent="0.3">
      <c r="A59" s="1"/>
      <c r="C59" s="12"/>
      <c r="D59" s="12"/>
      <c r="E59" s="12"/>
      <c r="F59" s="12"/>
      <c r="G59" s="12"/>
      <c r="H59" s="12"/>
      <c r="I59" s="3"/>
    </row>
    <row r="60" spans="1:11" x14ac:dyDescent="0.3">
      <c r="A60" s="27"/>
      <c r="B60" s="25"/>
      <c r="C60" s="178"/>
      <c r="D60" s="179"/>
      <c r="E60" s="179"/>
      <c r="F60" s="179"/>
      <c r="G60" s="179"/>
      <c r="H60" s="180"/>
      <c r="I60" s="3"/>
    </row>
    <row r="61" spans="1:11" x14ac:dyDescent="0.3">
      <c r="A61" s="27"/>
      <c r="B61" s="26"/>
      <c r="C61" s="27"/>
      <c r="D61" s="27"/>
      <c r="E61" s="27"/>
      <c r="F61" s="27"/>
      <c r="G61" s="27"/>
      <c r="H61" s="27"/>
      <c r="I61" s="3"/>
    </row>
    <row r="62" spans="1:11" x14ac:dyDescent="0.3">
      <c r="A62" s="27"/>
      <c r="B62" s="27"/>
      <c r="C62" s="5"/>
      <c r="D62" s="1"/>
      <c r="E62" s="1"/>
      <c r="F62" s="1"/>
      <c r="G62" s="1"/>
      <c r="H62" s="1"/>
      <c r="I62" s="3"/>
    </row>
    <row r="63" spans="1:11" x14ac:dyDescent="0.3">
      <c r="A63" s="27"/>
      <c r="B63" s="27"/>
      <c r="C63" s="5"/>
      <c r="D63" s="4"/>
      <c r="E63" s="1"/>
      <c r="F63" s="1"/>
      <c r="G63" s="1"/>
      <c r="H63" s="1"/>
      <c r="I63" s="3"/>
    </row>
    <row r="64" spans="1:11" x14ac:dyDescent="0.3">
      <c r="A64" s="27"/>
      <c r="B64" s="27"/>
      <c r="C64" s="5"/>
      <c r="D64" s="1"/>
      <c r="E64" s="2"/>
      <c r="F64" s="1"/>
      <c r="G64" s="1"/>
      <c r="H64" s="1"/>
      <c r="I64" s="3"/>
    </row>
    <row r="65" spans="1:9" x14ac:dyDescent="0.3">
      <c r="A65" s="27"/>
      <c r="B65" s="27"/>
      <c r="C65" s="5"/>
      <c r="D65" s="1"/>
      <c r="E65" s="1"/>
      <c r="F65" s="1"/>
      <c r="G65" s="1"/>
      <c r="H65" s="1"/>
      <c r="I65" s="3"/>
    </row>
    <row r="66" spans="1:9" x14ac:dyDescent="0.3">
      <c r="A66" s="27"/>
      <c r="B66" s="27"/>
      <c r="C66" s="5"/>
      <c r="D66" s="1"/>
      <c r="E66" s="1"/>
      <c r="F66" s="1"/>
      <c r="G66" s="1"/>
      <c r="H66" s="1"/>
      <c r="I66" s="3"/>
    </row>
    <row r="67" spans="1:9" x14ac:dyDescent="0.3">
      <c r="A67" s="27"/>
      <c r="B67" s="27"/>
      <c r="C67" s="5"/>
      <c r="D67" s="1"/>
      <c r="E67" s="1"/>
      <c r="F67" s="1"/>
      <c r="G67" s="1"/>
      <c r="H67" s="1"/>
      <c r="I67" s="3"/>
    </row>
    <row r="68" spans="1:9" x14ac:dyDescent="0.3">
      <c r="A68" s="27"/>
      <c r="B68" s="27"/>
      <c r="C68" s="5"/>
      <c r="D68" s="1"/>
      <c r="E68" s="1"/>
      <c r="F68" s="1"/>
      <c r="G68" s="1"/>
      <c r="H68" s="1"/>
      <c r="I68" s="3"/>
    </row>
    <row r="69" spans="1:9" x14ac:dyDescent="0.3">
      <c r="A69" s="27"/>
      <c r="B69" s="27"/>
      <c r="C69" s="5"/>
      <c r="D69" s="1"/>
      <c r="E69" s="1"/>
      <c r="F69" s="1"/>
      <c r="G69" s="1"/>
      <c r="H69" s="1"/>
      <c r="I69" s="3"/>
    </row>
    <row r="70" spans="1:9" x14ac:dyDescent="0.3">
      <c r="A70" s="27"/>
      <c r="B70" s="27"/>
      <c r="C70" s="5"/>
      <c r="D70" s="1"/>
      <c r="E70" s="1"/>
      <c r="F70" s="1"/>
      <c r="G70" s="1"/>
      <c r="H70" s="1"/>
      <c r="I70" s="3"/>
    </row>
    <row r="71" spans="1:9" x14ac:dyDescent="0.3">
      <c r="A71" s="27"/>
      <c r="B71" s="27"/>
      <c r="C71" s="5"/>
      <c r="D71" s="1"/>
      <c r="E71" s="1"/>
      <c r="F71" s="1"/>
      <c r="G71" s="1"/>
      <c r="H71" s="1"/>
      <c r="I71" s="3"/>
    </row>
    <row r="72" spans="1:9" x14ac:dyDescent="0.3">
      <c r="B72" s="27"/>
      <c r="C72" s="5"/>
      <c r="D72" s="1"/>
      <c r="E72" s="1"/>
      <c r="F72" s="1"/>
      <c r="G72" s="1"/>
      <c r="H72" s="1"/>
      <c r="I72" s="3"/>
    </row>
    <row r="73" spans="1:9" x14ac:dyDescent="0.3">
      <c r="A73" s="2"/>
      <c r="B73" s="2"/>
      <c r="C73" s="5"/>
      <c r="D73" s="5"/>
      <c r="E73" s="6"/>
      <c r="F73" s="8"/>
      <c r="G73" s="1"/>
      <c r="H73" s="1"/>
      <c r="I73" s="3"/>
    </row>
    <row r="74" spans="1:9" x14ac:dyDescent="0.3">
      <c r="A74" s="27"/>
      <c r="B74" s="27"/>
      <c r="C74" s="5"/>
      <c r="D74" s="1"/>
      <c r="E74" s="1"/>
      <c r="F74" s="1"/>
      <c r="G74" s="1"/>
      <c r="H74" s="1"/>
      <c r="I74" s="3"/>
    </row>
  </sheetData>
  <mergeCells count="6">
    <mergeCell ref="C60:H60"/>
    <mergeCell ref="A17:B17"/>
    <mergeCell ref="C57:E57"/>
    <mergeCell ref="F57:H57"/>
    <mergeCell ref="C58:E58"/>
    <mergeCell ref="F58:H5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ENTWEDER-ODER-WETTEN (1,2,3)</vt:lpstr>
      <vt:lpstr>KOMBIWETTEN (1); (2)</vt:lpstr>
      <vt:lpstr>KOMBI &lt;=(3 SPIELE x 4 TIPPS)</vt:lpstr>
      <vt:lpstr>DOPPELWETTEN (1); (2)</vt:lpstr>
      <vt:lpstr>ÜBERLAPPUNGSWETTEN</vt:lpstr>
      <vt:lpstr>TEMPORÄRE ABLAGE -  KOPIE (2)</vt:lpstr>
      <vt:lpstr>TEMPORÄRE ABLAGE -  KOPIE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</cp:lastModifiedBy>
  <dcterms:created xsi:type="dcterms:W3CDTF">2019-09-20T08:33:49Z</dcterms:created>
  <dcterms:modified xsi:type="dcterms:W3CDTF">2019-11-07T13:06:09Z</dcterms:modified>
</cp:coreProperties>
</file>