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Heinz\Desktop\"/>
    </mc:Choice>
  </mc:AlternateContent>
  <xr:revisionPtr revIDLastSave="0" documentId="13_ncr:1_{B0613F21-6F10-42FE-9ACC-0B4161B4006D}" xr6:coauthVersionLast="47" xr6:coauthVersionMax="47" xr10:uidLastSave="{00000000-0000-0000-0000-000000000000}"/>
  <bookViews>
    <workbookView xWindow="-108" yWindow="-108" windowWidth="23256" windowHeight="12576" tabRatio="706" firstSheet="1" activeTab="1" xr2:uid="{00000000-000D-0000-FFFF-FFFF00000000}"/>
  </bookViews>
  <sheets>
    <sheet name="&lt;KLEIN - STICHPROBEN&gt;" sheetId="1" r:id="rId1"/>
    <sheet name="&lt;BENENNUNG&gt;EINZELSERIEN" sheetId="2" r:id="rId2"/>
    <sheet name="&lt;BENENNUNG&gt; SERIENSUMME" sheetId="3" r:id="rId3"/>
    <sheet name="AUSSCHUSS - GANGLINIE" sheetId="4" r:id="rId4"/>
  </sheets>
  <definedNames>
    <definedName name="_xlnm.Print_Area" localSheetId="2">'&lt;BENENNUNG&gt; SERIENSUMME'!$A$1:$L$31</definedName>
    <definedName name="_xlnm.Print_Area" localSheetId="1">'&lt;BENENNUNG&gt;EINZELSERIEN'!$A$1:$L$32</definedName>
    <definedName name="_xlnm.Print_Area" localSheetId="0">'&lt;KLEIN - STICHPROBEN&gt;'!$A$1:$T$49</definedName>
    <definedName name="_xlnm.Print_Area" localSheetId="3">'AUSSCHUSS - GANGLINIE'!$A$152:$I$184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3" l="1"/>
  <c r="P3" i="1"/>
  <c r="J3" i="1"/>
  <c r="D3" i="1"/>
  <c r="I22" i="3"/>
  <c r="I23" i="3"/>
  <c r="M24" i="3"/>
  <c r="M25" i="3"/>
  <c r="E21" i="2"/>
  <c r="E20" i="2"/>
  <c r="E19" i="2"/>
  <c r="E18" i="2"/>
  <c r="E17" i="2"/>
  <c r="E16" i="2"/>
  <c r="E15" i="2"/>
  <c r="E14" i="2"/>
  <c r="E13" i="2"/>
  <c r="E12" i="2"/>
  <c r="E11" i="2"/>
  <c r="E10" i="2"/>
  <c r="B21" i="2"/>
  <c r="D21" i="2" s="1"/>
  <c r="B20" i="2"/>
  <c r="D20" i="2" s="1"/>
  <c r="B19" i="2"/>
  <c r="D19" i="2" s="1"/>
  <c r="B18" i="2"/>
  <c r="C18" i="2" s="1"/>
  <c r="B17" i="2"/>
  <c r="D17" i="2" s="1"/>
  <c r="B16" i="2"/>
  <c r="D16" i="2" s="1"/>
  <c r="B15" i="2"/>
  <c r="C15" i="2" s="1"/>
  <c r="B14" i="2"/>
  <c r="C14" i="2" s="1"/>
  <c r="B13" i="2"/>
  <c r="D13" i="2" s="1"/>
  <c r="B12" i="2"/>
  <c r="C12" i="2" s="1"/>
  <c r="B11" i="2"/>
  <c r="C11" i="2" s="1"/>
  <c r="B10" i="2"/>
  <c r="D10" i="2" s="1"/>
  <c r="C21" i="2" l="1"/>
  <c r="C19" i="2"/>
  <c r="D18" i="2"/>
  <c r="C17" i="2"/>
  <c r="C13" i="2"/>
  <c r="D12" i="2"/>
  <c r="D11" i="2"/>
  <c r="C10" i="2"/>
  <c r="C16" i="2"/>
  <c r="C20" i="2"/>
  <c r="D14" i="2"/>
  <c r="D15" i="2"/>
  <c r="N27" i="2"/>
  <c r="N27" i="3" s="1"/>
  <c r="N26" i="3"/>
  <c r="H16" i="2" l="1"/>
  <c r="H15" i="2"/>
  <c r="F12" i="2"/>
  <c r="J40" i="1"/>
  <c r="I39" i="1"/>
  <c r="H14" i="2" l="1"/>
  <c r="H17" i="2"/>
  <c r="H10" i="2"/>
  <c r="H18" i="2"/>
  <c r="H11" i="2"/>
  <c r="H19" i="2"/>
  <c r="H12" i="2"/>
  <c r="H20" i="2"/>
  <c r="H13" i="2"/>
  <c r="H21" i="2"/>
  <c r="G12" i="2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50" i="1"/>
  <c r="B42" i="1" s="1"/>
  <c r="F133" i="4" s="1"/>
  <c r="C50" i="1"/>
  <c r="C42" i="1" s="1"/>
  <c r="F134" i="4" s="1"/>
  <c r="D50" i="1"/>
  <c r="D42" i="1" s="1"/>
  <c r="F135" i="4" s="1"/>
  <c r="E50" i="1"/>
  <c r="E41" i="1" s="1"/>
  <c r="G136" i="4" s="1"/>
  <c r="F50" i="1"/>
  <c r="F41" i="1" s="1"/>
  <c r="G137" i="4" s="1"/>
  <c r="G50" i="1"/>
  <c r="G41" i="1" s="1"/>
  <c r="G138" i="4" s="1"/>
  <c r="E138" i="4" s="1"/>
  <c r="H50" i="1"/>
  <c r="H42" i="1" s="1"/>
  <c r="F139" i="4" s="1"/>
  <c r="I50" i="1"/>
  <c r="I42" i="1" s="1"/>
  <c r="F140" i="4" s="1"/>
  <c r="C140" i="4" s="1"/>
  <c r="J50" i="1"/>
  <c r="J42" i="1" s="1"/>
  <c r="F141" i="4" s="1"/>
  <c r="C141" i="4" s="1"/>
  <c r="K50" i="1"/>
  <c r="K42" i="1" s="1"/>
  <c r="F142" i="4" s="1"/>
  <c r="C142" i="4" s="1"/>
  <c r="L50" i="1"/>
  <c r="L42" i="1" s="1"/>
  <c r="F143" i="4" s="1"/>
  <c r="M50" i="1"/>
  <c r="M41" i="1" s="1"/>
  <c r="G144" i="4" s="1"/>
  <c r="E144" i="4" s="1"/>
  <c r="N50" i="1"/>
  <c r="N41" i="1" s="1"/>
  <c r="G145" i="4" s="1"/>
  <c r="O50" i="1"/>
  <c r="O42" i="1" s="1"/>
  <c r="F146" i="4" s="1"/>
  <c r="P50" i="1"/>
  <c r="P42" i="1" s="1"/>
  <c r="F147" i="4" s="1"/>
  <c r="C147" i="4" s="1"/>
  <c r="Q50" i="1"/>
  <c r="Q42" i="1" s="1"/>
  <c r="F148" i="4" s="1"/>
  <c r="R50" i="1"/>
  <c r="R42" i="1" s="1"/>
  <c r="F149" i="4" s="1"/>
  <c r="S50" i="1"/>
  <c r="S42" i="1" s="1"/>
  <c r="F150" i="4" s="1"/>
  <c r="B150" i="4" s="1"/>
  <c r="G31" i="2"/>
  <c r="P28" i="3"/>
  <c r="H213" i="4" s="1"/>
  <c r="P27" i="3"/>
  <c r="H212" i="4" s="1"/>
  <c r="G215" i="4" s="1"/>
  <c r="D2" i="3"/>
  <c r="H202" i="4"/>
  <c r="H206" i="4"/>
  <c r="H200" i="4"/>
  <c r="H233" i="4"/>
  <c r="G235" i="4" s="1"/>
  <c r="H201" i="4"/>
  <c r="L43" i="1"/>
  <c r="L46" i="1"/>
  <c r="A143" i="4" s="1"/>
  <c r="K43" i="1"/>
  <c r="K46" i="1"/>
  <c r="O46" i="1"/>
  <c r="A146" i="4" s="1"/>
  <c r="P23" i="3"/>
  <c r="S43" i="1"/>
  <c r="S46" i="1"/>
  <c r="R43" i="1"/>
  <c r="R46" i="1"/>
  <c r="Q43" i="1"/>
  <c r="Q46" i="1"/>
  <c r="P43" i="1"/>
  <c r="P46" i="1"/>
  <c r="O43" i="1"/>
  <c r="N43" i="1"/>
  <c r="N46" i="1"/>
  <c r="M43" i="1"/>
  <c r="M46" i="1"/>
  <c r="J43" i="1"/>
  <c r="J46" i="1"/>
  <c r="I43" i="1"/>
  <c r="I46" i="1"/>
  <c r="H43" i="1"/>
  <c r="H46" i="1"/>
  <c r="G43" i="1"/>
  <c r="G46" i="1"/>
  <c r="A138" i="4" s="1"/>
  <c r="F43" i="1"/>
  <c r="F46" i="1"/>
  <c r="A137" i="4" s="1"/>
  <c r="E43" i="1"/>
  <c r="E46" i="1"/>
  <c r="D43" i="1"/>
  <c r="D46" i="1"/>
  <c r="C43" i="1"/>
  <c r="C46" i="1"/>
  <c r="A134" i="4" s="1"/>
  <c r="B43" i="1"/>
  <c r="B46" i="1"/>
  <c r="A133" i="4" s="1"/>
  <c r="D36" i="1"/>
  <c r="D39" i="1"/>
  <c r="A6" i="2" s="1"/>
  <c r="P39" i="1"/>
  <c r="A18" i="2" s="1"/>
  <c r="P18" i="2" s="1"/>
  <c r="N36" i="1"/>
  <c r="N39" i="1"/>
  <c r="N37" i="1" s="1"/>
  <c r="N40" i="1" s="1"/>
  <c r="M36" i="1"/>
  <c r="M39" i="1"/>
  <c r="L36" i="1"/>
  <c r="L37" i="1" s="1"/>
  <c r="L40" i="1" s="1"/>
  <c r="L39" i="1"/>
  <c r="A14" i="2" s="1"/>
  <c r="O14" i="2" s="1"/>
  <c r="K36" i="1"/>
  <c r="K39" i="1"/>
  <c r="A13" i="2" s="1"/>
  <c r="J36" i="1"/>
  <c r="J39" i="1"/>
  <c r="A12" i="2" s="1"/>
  <c r="P12" i="2" s="1"/>
  <c r="J37" i="1"/>
  <c r="I36" i="1"/>
  <c r="A11" i="2"/>
  <c r="P11" i="2" s="1"/>
  <c r="H36" i="1"/>
  <c r="H39" i="1"/>
  <c r="G36" i="1"/>
  <c r="G39" i="1"/>
  <c r="F36" i="1"/>
  <c r="F39" i="1"/>
  <c r="E36" i="1"/>
  <c r="E39" i="1"/>
  <c r="A7" i="2" s="1"/>
  <c r="O7" i="2" s="1"/>
  <c r="C36" i="1"/>
  <c r="C39" i="1"/>
  <c r="B36" i="1"/>
  <c r="B39" i="1"/>
  <c r="A4" i="3" s="1"/>
  <c r="R39" i="1"/>
  <c r="A20" i="2" s="1"/>
  <c r="Q39" i="1"/>
  <c r="A19" i="2" s="1"/>
  <c r="P19" i="2" s="1"/>
  <c r="S39" i="1"/>
  <c r="A21" i="2" s="1"/>
  <c r="O39" i="1"/>
  <c r="A17" i="2"/>
  <c r="P17" i="2" s="1"/>
  <c r="P26" i="3"/>
  <c r="P25" i="3"/>
  <c r="E28" i="3" s="1"/>
  <c r="E28" i="2" s="1"/>
  <c r="P24" i="3"/>
  <c r="D74" i="4"/>
  <c r="H120" i="4" s="1"/>
  <c r="D70" i="4"/>
  <c r="D72" i="4"/>
  <c r="F15" i="4"/>
  <c r="S36" i="1"/>
  <c r="R36" i="1"/>
  <c r="Q36" i="1"/>
  <c r="Q37" i="1"/>
  <c r="Q40" i="1" s="1"/>
  <c r="P36" i="1"/>
  <c r="O36" i="1"/>
  <c r="O37" i="1" s="1"/>
  <c r="O40" i="1" s="1"/>
  <c r="B38" i="1"/>
  <c r="G20" i="4"/>
  <c r="D45" i="1"/>
  <c r="E45" i="1"/>
  <c r="C23" i="3"/>
  <c r="H20" i="4"/>
  <c r="H18" i="4"/>
  <c r="G18" i="4"/>
  <c r="H13" i="4"/>
  <c r="G13" i="4"/>
  <c r="H57" i="4" s="1"/>
  <c r="H11" i="4"/>
  <c r="G11" i="4"/>
  <c r="H9" i="4"/>
  <c r="G9" i="4"/>
  <c r="C45" i="1"/>
  <c r="B45" i="1"/>
  <c r="C22" i="3"/>
  <c r="S45" i="1"/>
  <c r="G45" i="1"/>
  <c r="H45" i="1"/>
  <c r="I45" i="1"/>
  <c r="J45" i="1"/>
  <c r="K45" i="1"/>
  <c r="L45" i="1"/>
  <c r="M45" i="1"/>
  <c r="N45" i="1"/>
  <c r="O45" i="1"/>
  <c r="P45" i="1"/>
  <c r="Q45" i="1"/>
  <c r="R45" i="1"/>
  <c r="F45" i="1"/>
  <c r="O4" i="3" l="1"/>
  <c r="A5" i="3"/>
  <c r="A6" i="3" s="1"/>
  <c r="A7" i="3" s="1"/>
  <c r="A8" i="3" s="1"/>
  <c r="A9" i="2"/>
  <c r="P9" i="2" s="1"/>
  <c r="B37" i="1"/>
  <c r="B40" i="1" s="1"/>
  <c r="E4" i="2" s="1"/>
  <c r="A4" i="2"/>
  <c r="P4" i="2" s="1"/>
  <c r="C37" i="1"/>
  <c r="C40" i="1" s="1"/>
  <c r="E5" i="2" s="1"/>
  <c r="A5" i="2"/>
  <c r="O5" i="2" s="1"/>
  <c r="G53" i="4"/>
  <c r="I201" i="4"/>
  <c r="I202" i="4"/>
  <c r="I175" i="4"/>
  <c r="F37" i="1"/>
  <c r="F40" i="1" s="1"/>
  <c r="M37" i="1"/>
  <c r="M40" i="1" s="1"/>
  <c r="A16" i="2"/>
  <c r="O16" i="2" s="1"/>
  <c r="G37" i="1"/>
  <c r="G40" i="1" s="1"/>
  <c r="P37" i="1"/>
  <c r="P40" i="1" s="1"/>
  <c r="S37" i="1"/>
  <c r="S40" i="1" s="1"/>
  <c r="P13" i="2"/>
  <c r="O13" i="2"/>
  <c r="A15" i="2"/>
  <c r="P15" i="2" s="1"/>
  <c r="C44" i="1"/>
  <c r="M44" i="1"/>
  <c r="O17" i="2"/>
  <c r="K37" i="1"/>
  <c r="K40" i="1" s="1"/>
  <c r="P4" i="3"/>
  <c r="D81" i="4"/>
  <c r="I41" i="1"/>
  <c r="G140" i="4" s="1"/>
  <c r="E140" i="4" s="1"/>
  <c r="E42" i="1"/>
  <c r="F136" i="4" s="1"/>
  <c r="B136" i="4" s="1"/>
  <c r="G175" i="4"/>
  <c r="G42" i="1"/>
  <c r="F138" i="4" s="1"/>
  <c r="B138" i="4" s="1"/>
  <c r="G57" i="4"/>
  <c r="D79" i="4"/>
  <c r="E29" i="3"/>
  <c r="I28" i="2" s="1"/>
  <c r="H37" i="1"/>
  <c r="H40" i="1" s="1"/>
  <c r="O41" i="1"/>
  <c r="G146" i="4" s="1"/>
  <c r="E146" i="4" s="1"/>
  <c r="C28" i="3"/>
  <c r="C28" i="2" s="1"/>
  <c r="Q41" i="1"/>
  <c r="G148" i="4" s="1"/>
  <c r="E148" i="4" s="1"/>
  <c r="M42" i="1"/>
  <c r="F144" i="4" s="1"/>
  <c r="C144" i="4" s="1"/>
  <c r="O19" i="2"/>
  <c r="B44" i="1"/>
  <c r="B47" i="1" s="1"/>
  <c r="E4" i="3" s="1"/>
  <c r="R37" i="1"/>
  <c r="R40" i="1" s="1"/>
  <c r="C29" i="3"/>
  <c r="G28" i="2" s="1"/>
  <c r="P5" i="3"/>
  <c r="E44" i="1"/>
  <c r="D44" i="1"/>
  <c r="D47" i="1" s="1"/>
  <c r="B6" i="3" s="1"/>
  <c r="A135" i="4"/>
  <c r="O12" i="2"/>
  <c r="A144" i="4"/>
  <c r="A136" i="4"/>
  <c r="E37" i="1"/>
  <c r="E40" i="1" s="1"/>
  <c r="A145" i="4"/>
  <c r="F44" i="1"/>
  <c r="A8" i="2"/>
  <c r="G44" i="1"/>
  <c r="H44" i="1"/>
  <c r="A149" i="4"/>
  <c r="A10" i="2"/>
  <c r="A139" i="4"/>
  <c r="D145" i="4"/>
  <c r="E145" i="4"/>
  <c r="P6" i="2"/>
  <c r="O6" i="2"/>
  <c r="C139" i="4"/>
  <c r="B139" i="4"/>
  <c r="C148" i="4"/>
  <c r="B148" i="4"/>
  <c r="P20" i="2"/>
  <c r="O20" i="2"/>
  <c r="E137" i="4"/>
  <c r="D137" i="4"/>
  <c r="C143" i="4"/>
  <c r="B143" i="4"/>
  <c r="C135" i="4"/>
  <c r="B135" i="4"/>
  <c r="C134" i="4"/>
  <c r="B134" i="4"/>
  <c r="P21" i="2"/>
  <c r="O21" i="2"/>
  <c r="C149" i="4"/>
  <c r="B149" i="4"/>
  <c r="C133" i="4"/>
  <c r="B133" i="4"/>
  <c r="D136" i="4"/>
  <c r="E136" i="4"/>
  <c r="G55" i="4"/>
  <c r="D138" i="4"/>
  <c r="O9" i="2"/>
  <c r="O18" i="2"/>
  <c r="P14" i="2"/>
  <c r="D37" i="1"/>
  <c r="D40" i="1" s="1"/>
  <c r="H41" i="1"/>
  <c r="G139" i="4" s="1"/>
  <c r="D139" i="4" s="1"/>
  <c r="P41" i="1"/>
  <c r="G147" i="4" s="1"/>
  <c r="D147" i="4" s="1"/>
  <c r="F42" i="1"/>
  <c r="F137" i="4" s="1"/>
  <c r="N42" i="1"/>
  <c r="F145" i="4" s="1"/>
  <c r="B145" i="4" s="1"/>
  <c r="A141" i="4"/>
  <c r="P7" i="2"/>
  <c r="B41" i="1"/>
  <c r="G133" i="4" s="1"/>
  <c r="J41" i="1"/>
  <c r="G141" i="4" s="1"/>
  <c r="E141" i="4" s="1"/>
  <c r="R41" i="1"/>
  <c r="G149" i="4" s="1"/>
  <c r="E149" i="4" s="1"/>
  <c r="A142" i="4"/>
  <c r="C41" i="1"/>
  <c r="G134" i="4" s="1"/>
  <c r="K41" i="1"/>
  <c r="G142" i="4" s="1"/>
  <c r="S41" i="1"/>
  <c r="G150" i="4" s="1"/>
  <c r="H53" i="4"/>
  <c r="G116" i="4"/>
  <c r="P6" i="3"/>
  <c r="D41" i="1"/>
  <c r="G135" i="4" s="1"/>
  <c r="L41" i="1"/>
  <c r="G143" i="4" s="1"/>
  <c r="D143" i="4" s="1"/>
  <c r="H55" i="4"/>
  <c r="G120" i="4"/>
  <c r="H116" i="4"/>
  <c r="H98" i="4" s="1"/>
  <c r="O15" i="2"/>
  <c r="A147" i="4"/>
  <c r="G233" i="4"/>
  <c r="G216" i="4"/>
  <c r="G213" i="4" s="1"/>
  <c r="G208" i="4"/>
  <c r="G206" i="4" s="1"/>
  <c r="G200" i="4" s="1"/>
  <c r="G210" i="4" s="1"/>
  <c r="G212" i="4"/>
  <c r="B140" i="4"/>
  <c r="I37" i="1"/>
  <c r="I40" i="1" s="1"/>
  <c r="J44" i="1"/>
  <c r="I44" i="1"/>
  <c r="B141" i="4"/>
  <c r="S44" i="1"/>
  <c r="C150" i="4"/>
  <c r="P44" i="1"/>
  <c r="Q44" i="1"/>
  <c r="R44" i="1"/>
  <c r="K44" i="1"/>
  <c r="B142" i="4"/>
  <c r="O11" i="2"/>
  <c r="L44" i="1"/>
  <c r="B147" i="4"/>
  <c r="A140" i="4"/>
  <c r="C146" i="4"/>
  <c r="B146" i="4"/>
  <c r="A150" i="4"/>
  <c r="O44" i="1"/>
  <c r="N44" i="1"/>
  <c r="D144" i="4"/>
  <c r="B7" i="2" l="1"/>
  <c r="E7" i="2"/>
  <c r="P7" i="3"/>
  <c r="E6" i="2"/>
  <c r="B6" i="2"/>
  <c r="P8" i="3"/>
  <c r="A9" i="3"/>
  <c r="O4" i="2"/>
  <c r="O7" i="3"/>
  <c r="O6" i="3"/>
  <c r="B8" i="2"/>
  <c r="E8" i="2"/>
  <c r="E9" i="2"/>
  <c r="B9" i="2"/>
  <c r="P5" i="2"/>
  <c r="B4" i="2"/>
  <c r="H4" i="2" s="1"/>
  <c r="B4" i="3"/>
  <c r="H4" i="3" s="1"/>
  <c r="E6" i="3"/>
  <c r="B5" i="2"/>
  <c r="N47" i="1"/>
  <c r="H6" i="3"/>
  <c r="P16" i="2"/>
  <c r="G201" i="4"/>
  <c r="G211" i="4" s="1"/>
  <c r="C32" i="3" s="1"/>
  <c r="C31" i="2" s="1"/>
  <c r="G31" i="4"/>
  <c r="G32" i="4"/>
  <c r="G36" i="4" s="1"/>
  <c r="E30" i="3"/>
  <c r="H79" i="4" s="1"/>
  <c r="D140" i="4"/>
  <c r="L47" i="1"/>
  <c r="O47" i="1"/>
  <c r="G47" i="1"/>
  <c r="M47" i="1"/>
  <c r="E47" i="1"/>
  <c r="G14" i="2"/>
  <c r="F14" i="2"/>
  <c r="D146" i="4"/>
  <c r="S47" i="1"/>
  <c r="G16" i="2"/>
  <c r="F16" i="2"/>
  <c r="C47" i="1"/>
  <c r="K47" i="1"/>
  <c r="I47" i="1"/>
  <c r="F15" i="2"/>
  <c r="G15" i="2"/>
  <c r="R47" i="1"/>
  <c r="J47" i="1"/>
  <c r="C136" i="4"/>
  <c r="F47" i="1"/>
  <c r="G17" i="2"/>
  <c r="F17" i="2"/>
  <c r="G19" i="2"/>
  <c r="F19" i="2"/>
  <c r="H47" i="1"/>
  <c r="G21" i="2"/>
  <c r="F21" i="2"/>
  <c r="P47" i="1"/>
  <c r="Q47" i="1"/>
  <c r="G18" i="2"/>
  <c r="F18" i="2"/>
  <c r="B144" i="4"/>
  <c r="H33" i="4"/>
  <c r="I33" i="4" s="1"/>
  <c r="C138" i="4"/>
  <c r="G33" i="4"/>
  <c r="D148" i="4"/>
  <c r="O5" i="3"/>
  <c r="C30" i="3"/>
  <c r="C29" i="2" s="1"/>
  <c r="H95" i="4"/>
  <c r="I95" i="4" s="1"/>
  <c r="G34" i="4"/>
  <c r="G38" i="4" s="1"/>
  <c r="O8" i="3"/>
  <c r="P8" i="2"/>
  <c r="O8" i="2"/>
  <c r="P9" i="3"/>
  <c r="P10" i="2"/>
  <c r="O10" i="2"/>
  <c r="C145" i="4"/>
  <c r="E147" i="4"/>
  <c r="D149" i="4"/>
  <c r="H96" i="4"/>
  <c r="I96" i="4" s="1"/>
  <c r="E143" i="4"/>
  <c r="D141" i="4"/>
  <c r="G98" i="4"/>
  <c r="G96" i="4"/>
  <c r="G95" i="4"/>
  <c r="G100" i="4"/>
  <c r="H94" i="4"/>
  <c r="I94" i="4" s="1"/>
  <c r="G97" i="4"/>
  <c r="E134" i="4"/>
  <c r="D134" i="4"/>
  <c r="E139" i="4"/>
  <c r="H97" i="4"/>
  <c r="I97" i="4" s="1"/>
  <c r="H32" i="4"/>
  <c r="G94" i="4"/>
  <c r="H34" i="4"/>
  <c r="H100" i="4"/>
  <c r="H31" i="4"/>
  <c r="I31" i="4" s="1"/>
  <c r="E150" i="4"/>
  <c r="D150" i="4"/>
  <c r="E133" i="4"/>
  <c r="D133" i="4"/>
  <c r="B137" i="4"/>
  <c r="C137" i="4"/>
  <c r="D135" i="4"/>
  <c r="E135" i="4"/>
  <c r="E142" i="4"/>
  <c r="D142" i="4"/>
  <c r="G229" i="4"/>
  <c r="G228" i="4"/>
  <c r="G22" i="3" s="1"/>
  <c r="A10" i="3" l="1"/>
  <c r="A11" i="3" s="1"/>
  <c r="O9" i="3"/>
  <c r="C7" i="2"/>
  <c r="D7" i="2"/>
  <c r="H7" i="2"/>
  <c r="O10" i="3"/>
  <c r="P10" i="3"/>
  <c r="D9" i="2"/>
  <c r="C9" i="2"/>
  <c r="H9" i="2"/>
  <c r="C8" i="2"/>
  <c r="D8" i="2"/>
  <c r="C4" i="2"/>
  <c r="D4" i="2"/>
  <c r="D4" i="3"/>
  <c r="C4" i="3"/>
  <c r="D6" i="3"/>
  <c r="D5" i="2"/>
  <c r="C6" i="3"/>
  <c r="H5" i="2"/>
  <c r="C5" i="2"/>
  <c r="E5" i="3"/>
  <c r="B5" i="3"/>
  <c r="E9" i="3"/>
  <c r="B9" i="3"/>
  <c r="B12" i="3"/>
  <c r="E12" i="3"/>
  <c r="B17" i="3"/>
  <c r="E17" i="3"/>
  <c r="B8" i="3"/>
  <c r="E8" i="3"/>
  <c r="E21" i="3"/>
  <c r="B21" i="3"/>
  <c r="E14" i="3"/>
  <c r="B14" i="3"/>
  <c r="B18" i="3"/>
  <c r="E18" i="3"/>
  <c r="B10" i="3"/>
  <c r="E10" i="3"/>
  <c r="E16" i="3"/>
  <c r="B16" i="3"/>
  <c r="B20" i="3"/>
  <c r="E20" i="3"/>
  <c r="E15" i="3"/>
  <c r="B15" i="3"/>
  <c r="B11" i="3"/>
  <c r="E11" i="3"/>
  <c r="B19" i="3"/>
  <c r="E19" i="3"/>
  <c r="E13" i="3"/>
  <c r="B13" i="3"/>
  <c r="E7" i="3"/>
  <c r="B7" i="3"/>
  <c r="H6" i="2"/>
  <c r="D6" i="2"/>
  <c r="C6" i="2"/>
  <c r="H8" i="2"/>
  <c r="H78" i="4"/>
  <c r="G79" i="4" s="1"/>
  <c r="E29" i="2"/>
  <c r="G239" i="4"/>
  <c r="I31" i="2" s="1"/>
  <c r="H83" i="4"/>
  <c r="H35" i="4" s="1"/>
  <c r="I35" i="4" s="1"/>
  <c r="H71" i="4"/>
  <c r="G71" i="4" s="1"/>
  <c r="H85" i="4"/>
  <c r="G37" i="4" s="1"/>
  <c r="H89" i="4"/>
  <c r="F11" i="2"/>
  <c r="G11" i="2"/>
  <c r="G20" i="2"/>
  <c r="F20" i="2"/>
  <c r="G10" i="2"/>
  <c r="F10" i="2"/>
  <c r="F6" i="2"/>
  <c r="G6" i="2"/>
  <c r="G13" i="2"/>
  <c r="F13" i="2"/>
  <c r="H87" i="4"/>
  <c r="H38" i="4"/>
  <c r="I38" i="4" s="1"/>
  <c r="I34" i="4"/>
  <c r="I32" i="4"/>
  <c r="H36" i="4"/>
  <c r="I36" i="4" s="1"/>
  <c r="G219" i="4"/>
  <c r="A49" i="1" s="1"/>
  <c r="N49" i="1" s="1"/>
  <c r="H145" i="4" s="1"/>
  <c r="H22" i="3"/>
  <c r="L22" i="2" s="1"/>
  <c r="L22" i="3" s="1"/>
  <c r="H23" i="3"/>
  <c r="L23" i="2" s="1"/>
  <c r="L23" i="3" s="1"/>
  <c r="G238" i="4"/>
  <c r="I30" i="2" s="1"/>
  <c r="C31" i="3"/>
  <c r="G218" i="4"/>
  <c r="A48" i="1" s="1"/>
  <c r="G23" i="3"/>
  <c r="K23" i="2" s="1"/>
  <c r="K23" i="3" s="1"/>
  <c r="K22" i="2"/>
  <c r="K22" i="3" s="1"/>
  <c r="A12" i="3" l="1"/>
  <c r="O11" i="3"/>
  <c r="P11" i="3"/>
  <c r="D15" i="3"/>
  <c r="H15" i="3"/>
  <c r="C15" i="3"/>
  <c r="C17" i="3"/>
  <c r="D17" i="3"/>
  <c r="H17" i="3"/>
  <c r="H13" i="3"/>
  <c r="C13" i="3"/>
  <c r="D13" i="3"/>
  <c r="F20" i="3"/>
  <c r="G20" i="3"/>
  <c r="D14" i="3"/>
  <c r="C14" i="3"/>
  <c r="H14" i="3"/>
  <c r="F12" i="3"/>
  <c r="G12" i="3"/>
  <c r="D7" i="3"/>
  <c r="C7" i="3"/>
  <c r="H7" i="3"/>
  <c r="G15" i="3"/>
  <c r="F15" i="3"/>
  <c r="G14" i="3"/>
  <c r="F14" i="3"/>
  <c r="H12" i="3"/>
  <c r="C12" i="3"/>
  <c r="D12" i="3"/>
  <c r="F19" i="3"/>
  <c r="G19" i="3"/>
  <c r="D9" i="3"/>
  <c r="C9" i="3"/>
  <c r="H9" i="3"/>
  <c r="F17" i="3"/>
  <c r="G17" i="3"/>
  <c r="H20" i="3"/>
  <c r="C20" i="3"/>
  <c r="D20" i="3"/>
  <c r="G16" i="3"/>
  <c r="F16" i="3"/>
  <c r="F18" i="3"/>
  <c r="G18" i="3"/>
  <c r="C18" i="3"/>
  <c r="D18" i="3"/>
  <c r="H18" i="3"/>
  <c r="G13" i="3"/>
  <c r="F13" i="3"/>
  <c r="D16" i="3"/>
  <c r="C16" i="3"/>
  <c r="H16" i="3"/>
  <c r="H21" i="3"/>
  <c r="C21" i="3"/>
  <c r="D21" i="3"/>
  <c r="C19" i="3"/>
  <c r="D19" i="3"/>
  <c r="H19" i="3"/>
  <c r="F11" i="3"/>
  <c r="G11" i="3"/>
  <c r="F10" i="3"/>
  <c r="G10" i="3"/>
  <c r="H5" i="3"/>
  <c r="D5" i="3"/>
  <c r="C5" i="3"/>
  <c r="G21" i="3"/>
  <c r="F21" i="3"/>
  <c r="H11" i="3"/>
  <c r="C11" i="3"/>
  <c r="D11" i="3"/>
  <c r="C10" i="3"/>
  <c r="D10" i="3"/>
  <c r="H10" i="3"/>
  <c r="D8" i="3"/>
  <c r="C8" i="3"/>
  <c r="H8" i="3"/>
  <c r="G72" i="4"/>
  <c r="G5" i="3"/>
  <c r="F7" i="3"/>
  <c r="G4" i="3"/>
  <c r="J4" i="3" s="1"/>
  <c r="F6" i="3"/>
  <c r="I6" i="3" s="1"/>
  <c r="F5" i="3"/>
  <c r="G9" i="3"/>
  <c r="G8" i="3"/>
  <c r="G7" i="3"/>
  <c r="F9" i="3"/>
  <c r="G6" i="3"/>
  <c r="J6" i="3" s="1"/>
  <c r="F8" i="3"/>
  <c r="F4" i="3"/>
  <c r="I4" i="3" s="1"/>
  <c r="G78" i="4"/>
  <c r="G80" i="4" s="1"/>
  <c r="H37" i="4"/>
  <c r="I37" i="4" s="1"/>
  <c r="G35" i="4"/>
  <c r="G73" i="4"/>
  <c r="P49" i="1"/>
  <c r="H147" i="4" s="1"/>
  <c r="J147" i="4" s="1"/>
  <c r="F49" i="1"/>
  <c r="H137" i="4" s="1"/>
  <c r="J137" i="4" s="1"/>
  <c r="R49" i="1"/>
  <c r="H149" i="4" s="1"/>
  <c r="J149" i="4" s="1"/>
  <c r="G49" i="1"/>
  <c r="H138" i="4" s="1"/>
  <c r="K138" i="4" s="1"/>
  <c r="B49" i="1"/>
  <c r="H133" i="4" s="1"/>
  <c r="K133" i="4" s="1"/>
  <c r="L49" i="1"/>
  <c r="H143" i="4" s="1"/>
  <c r="K143" i="4" s="1"/>
  <c r="I49" i="1"/>
  <c r="H140" i="4" s="1"/>
  <c r="J140" i="4" s="1"/>
  <c r="S49" i="1"/>
  <c r="J150" i="4" s="1"/>
  <c r="J49" i="1"/>
  <c r="H141" i="4" s="1"/>
  <c r="J141" i="4" s="1"/>
  <c r="M49" i="1"/>
  <c r="H144" i="4" s="1"/>
  <c r="J144" i="4" s="1"/>
  <c r="Q49" i="1"/>
  <c r="H148" i="4" s="1"/>
  <c r="J148" i="4" s="1"/>
  <c r="E49" i="1"/>
  <c r="H136" i="4" s="1"/>
  <c r="J136" i="4" s="1"/>
  <c r="O49" i="1"/>
  <c r="H146" i="4" s="1"/>
  <c r="K146" i="4" s="1"/>
  <c r="D49" i="1"/>
  <c r="H135" i="4" s="1"/>
  <c r="K135" i="4" s="1"/>
  <c r="H49" i="1"/>
  <c r="H139" i="4" s="1"/>
  <c r="J139" i="4" s="1"/>
  <c r="C49" i="1"/>
  <c r="H134" i="4" s="1"/>
  <c r="K134" i="4" s="1"/>
  <c r="K49" i="1"/>
  <c r="H142" i="4" s="1"/>
  <c r="K142" i="4" s="1"/>
  <c r="C27" i="3"/>
  <c r="C26" i="3"/>
  <c r="C24" i="3"/>
  <c r="J145" i="4"/>
  <c r="K145" i="4"/>
  <c r="I48" i="1"/>
  <c r="I140" i="4" s="1"/>
  <c r="O48" i="1"/>
  <c r="I146" i="4" s="1"/>
  <c r="H48" i="1"/>
  <c r="I139" i="4" s="1"/>
  <c r="E48" i="1"/>
  <c r="I136" i="4" s="1"/>
  <c r="R48" i="1"/>
  <c r="I149" i="4" s="1"/>
  <c r="N48" i="1"/>
  <c r="I145" i="4" s="1"/>
  <c r="K48" i="1"/>
  <c r="I142" i="4" s="1"/>
  <c r="B48" i="1"/>
  <c r="I133" i="4" s="1"/>
  <c r="G48" i="1"/>
  <c r="I138" i="4" s="1"/>
  <c r="D48" i="1"/>
  <c r="I135" i="4" s="1"/>
  <c r="Q48" i="1"/>
  <c r="I148" i="4" s="1"/>
  <c r="M48" i="1"/>
  <c r="I144" i="4" s="1"/>
  <c r="J48" i="1"/>
  <c r="I141" i="4" s="1"/>
  <c r="S48" i="1"/>
  <c r="I150" i="4" s="1"/>
  <c r="F48" i="1"/>
  <c r="I137" i="4" s="1"/>
  <c r="P48" i="1"/>
  <c r="I147" i="4" s="1"/>
  <c r="L48" i="1"/>
  <c r="I143" i="4" s="1"/>
  <c r="C48" i="1"/>
  <c r="I134" i="4" s="1"/>
  <c r="C25" i="3"/>
  <c r="I25" i="2" s="1"/>
  <c r="I25" i="3" s="1"/>
  <c r="C30" i="2"/>
  <c r="J7" i="3" l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A13" i="3"/>
  <c r="P12" i="3"/>
  <c r="O12" i="3"/>
  <c r="I5" i="3"/>
  <c r="I7" i="3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J5" i="3"/>
  <c r="G8" i="2"/>
  <c r="F8" i="2"/>
  <c r="C24" i="2"/>
  <c r="I24" i="2"/>
  <c r="I24" i="3" s="1"/>
  <c r="C26" i="2"/>
  <c r="I26" i="2"/>
  <c r="I26" i="3" s="1"/>
  <c r="C27" i="2"/>
  <c r="I27" i="2"/>
  <c r="I27" i="3" s="1"/>
  <c r="C25" i="2"/>
  <c r="K147" i="4"/>
  <c r="G4" i="2"/>
  <c r="J4" i="2" s="1"/>
  <c r="F4" i="2"/>
  <c r="I4" i="2" s="1"/>
  <c r="F5" i="2"/>
  <c r="I5" i="2" s="1"/>
  <c r="G9" i="2"/>
  <c r="F9" i="2"/>
  <c r="G5" i="2"/>
  <c r="J5" i="2" s="1"/>
  <c r="J6" i="2"/>
  <c r="I6" i="2"/>
  <c r="F7" i="2"/>
  <c r="I7" i="2" s="1"/>
  <c r="G7" i="2"/>
  <c r="J7" i="2" s="1"/>
  <c r="J133" i="4"/>
  <c r="K137" i="4"/>
  <c r="K150" i="4"/>
  <c r="K140" i="4"/>
  <c r="J134" i="4"/>
  <c r="J135" i="4"/>
  <c r="K136" i="4"/>
  <c r="K144" i="4"/>
  <c r="K149" i="4"/>
  <c r="J146" i="4"/>
  <c r="J142" i="4"/>
  <c r="J143" i="4"/>
  <c r="K139" i="4"/>
  <c r="J138" i="4"/>
  <c r="K141" i="4"/>
  <c r="K148" i="4"/>
  <c r="M143" i="4"/>
  <c r="L143" i="4"/>
  <c r="L137" i="4"/>
  <c r="M137" i="4"/>
  <c r="M142" i="4"/>
  <c r="L142" i="4"/>
  <c r="M150" i="4"/>
  <c r="L150" i="4"/>
  <c r="M145" i="4"/>
  <c r="L145" i="4"/>
  <c r="M141" i="4"/>
  <c r="L141" i="4"/>
  <c r="M149" i="4"/>
  <c r="L149" i="4"/>
  <c r="L144" i="4"/>
  <c r="M144" i="4"/>
  <c r="M136" i="4"/>
  <c r="L136" i="4"/>
  <c r="L148" i="4"/>
  <c r="M148" i="4"/>
  <c r="L139" i="4"/>
  <c r="M139" i="4"/>
  <c r="L134" i="4"/>
  <c r="M134" i="4"/>
  <c r="M135" i="4"/>
  <c r="L135" i="4"/>
  <c r="M146" i="4"/>
  <c r="L146" i="4"/>
  <c r="L138" i="4"/>
  <c r="M138" i="4"/>
  <c r="L140" i="4"/>
  <c r="M140" i="4"/>
  <c r="L147" i="4"/>
  <c r="M147" i="4"/>
  <c r="L133" i="4"/>
  <c r="M133" i="4"/>
  <c r="A14" i="3" l="1"/>
  <c r="O13" i="3"/>
  <c r="P13" i="3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I8" i="2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A15" i="3" l="1"/>
  <c r="P14" i="3"/>
  <c r="O14" i="3"/>
  <c r="A16" i="3" l="1"/>
  <c r="O15" i="3"/>
  <c r="P15" i="3"/>
  <c r="A17" i="3" l="1"/>
  <c r="O16" i="3"/>
  <c r="P16" i="3"/>
  <c r="A18" i="3" l="1"/>
  <c r="P17" i="3"/>
  <c r="O17" i="3"/>
  <c r="A19" i="3" l="1"/>
  <c r="P18" i="3"/>
  <c r="A20" i="3" l="1"/>
  <c r="P19" i="3"/>
  <c r="O19" i="3"/>
  <c r="A21" i="3" l="1"/>
  <c r="O20" i="3"/>
  <c r="P20" i="3"/>
  <c r="O21" i="3" l="1"/>
  <c r="P21" i="3"/>
</calcChain>
</file>

<file path=xl/sharedStrings.xml><?xml version="1.0" encoding="utf-8"?>
<sst xmlns="http://schemas.openxmlformats.org/spreadsheetml/2006/main" count="308" uniqueCount="237">
  <si>
    <t>Summe Einzel</t>
  </si>
  <si>
    <t>Mittel Einzel</t>
  </si>
  <si>
    <t>Range Einzel</t>
  </si>
  <si>
    <t>Anzahl (m) Einzel</t>
  </si>
  <si>
    <t>Summe kumuliert</t>
  </si>
  <si>
    <t>Mittel kumuliert</t>
  </si>
  <si>
    <t>Range kumuliert</t>
  </si>
  <si>
    <t>Anzahl (m) kumuliert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</si>
  <si>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</si>
  <si>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</si>
  <si>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</si>
  <si>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</si>
  <si>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</si>
  <si>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</si>
  <si>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</si>
  <si>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</si>
  <si>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</si>
  <si>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</si>
  <si>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</si>
  <si>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</si>
  <si>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</si>
  <si>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</si>
  <si>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Bedingung Mittel</t>
  </si>
  <si>
    <t>Jede eingetragene Stich -</t>
  </si>
  <si>
    <t xml:space="preserve">probe muss  min. 3 und </t>
  </si>
  <si>
    <t>STICHPROBENREIHE B - G (sechs Erhebungen)</t>
  </si>
  <si>
    <t>Ks95</t>
  </si>
  <si>
    <t>Ks90</t>
  </si>
  <si>
    <t>massg.Ks</t>
  </si>
  <si>
    <t>ts90</t>
  </si>
  <si>
    <t>massg. ts</t>
  </si>
  <si>
    <t>Bed. 1 [% / 100]</t>
  </si>
  <si>
    <t xml:space="preserve">MUTMASSLICHE FRAKTILWERTE VON NORMAL - VERTEILTEN POPULATIONEN IN DER BANDBREITE </t>
  </si>
  <si>
    <t>STATISTISCHE DATEN:</t>
  </si>
  <si>
    <t>Mittelwert der Stichprobe (xquer):</t>
  </si>
  <si>
    <t>Empirische Standardabweichung (s):</t>
  </si>
  <si>
    <t>Stichprobengrösse (n):</t>
  </si>
  <si>
    <t>Unteres % - Quantil (Prozentangabe)</t>
  </si>
  <si>
    <t xml:space="preserve">Oberes % - Quantil (Prozentangabe)      </t>
  </si>
  <si>
    <t xml:space="preserve">RESULTATE FÜR VERTRAUENSNIVEAU (VN %):         </t>
  </si>
  <si>
    <t>VN 90%</t>
  </si>
  <si>
    <t>VN 95%</t>
  </si>
  <si>
    <t>UNTERER FRAKTILWERT</t>
  </si>
  <si>
    <t>OBERER FRAKTILWERT</t>
  </si>
  <si>
    <t>Kennwerte:</t>
  </si>
  <si>
    <t>a(A)</t>
  </si>
  <si>
    <t>b(A)</t>
  </si>
  <si>
    <t>Aschätz ∞</t>
  </si>
  <si>
    <t>a(B)</t>
  </si>
  <si>
    <t>b(B)</t>
  </si>
  <si>
    <t>Bschätz ∞</t>
  </si>
  <si>
    <t>a(Ks schätz ∞)</t>
  </si>
  <si>
    <t>b(Ks schätz ∞)</t>
  </si>
  <si>
    <t>Ks schätz∞ schätz)</t>
  </si>
  <si>
    <t>Hilfsformeln zu Formelkoeffizienten :     A schätz</t>
  </si>
  <si>
    <t>B schätz</t>
  </si>
  <si>
    <t>Ks schätz∞</t>
  </si>
  <si>
    <t>15. November 2011 / Ba.</t>
  </si>
  <si>
    <t>Objekt - Kennziffer:</t>
  </si>
  <si>
    <t>VN 90</t>
  </si>
  <si>
    <t>VN 95</t>
  </si>
  <si>
    <t>&lt;REFERENZPROFIL BESCHREIBUNG&gt;</t>
  </si>
  <si>
    <t>VN  =</t>
  </si>
  <si>
    <t>Unterer Fraktilwert (Dimension)</t>
  </si>
  <si>
    <t>Oberer Fraktilwert (Dimension)</t>
  </si>
  <si>
    <t>UNTERSCHREITUNGSHÄUFIGKIT (%)</t>
  </si>
  <si>
    <t>ÜBERSCHREITUNGSHÄUFIGKEIT (%)</t>
  </si>
  <si>
    <t>massgebende</t>
  </si>
  <si>
    <t>Werte</t>
  </si>
  <si>
    <t>Aussengrenze</t>
  </si>
  <si>
    <t>WARNGRENZE</t>
  </si>
  <si>
    <t>ODER:</t>
  </si>
  <si>
    <t>(Dimension)</t>
  </si>
  <si>
    <t>Hilfsformeln zu Formelkoeffizienten :                         A schätz</t>
  </si>
  <si>
    <t>BEIDSEITIG (!):</t>
  </si>
  <si>
    <t>06.Oktober / Ba.</t>
  </si>
  <si>
    <t>EINSEITIG (!):</t>
  </si>
  <si>
    <t>massg.</t>
  </si>
  <si>
    <t>ts95</t>
  </si>
  <si>
    <t>%]</t>
  </si>
  <si>
    <t>Vorgabe [%]</t>
  </si>
  <si>
    <t>Quantil unten</t>
  </si>
  <si>
    <t>Hilfswert blaue Linien Zähler:</t>
  </si>
  <si>
    <t>Hilfswert blaue Linie Nenner:</t>
  </si>
  <si>
    <t>Quotient blaue Linie %</t>
  </si>
  <si>
    <t>VERHÄLTNIS UNTERER FRAKTILWERT:</t>
  </si>
  <si>
    <t>VERHÄLTNIS OBERER FRAKTILWERT:</t>
  </si>
  <si>
    <t>Untere Aussengrenze (Dimension)</t>
  </si>
  <si>
    <t>EINGRIFF</t>
  </si>
  <si>
    <t>Obere Aussengrenze (Dimension)</t>
  </si>
  <si>
    <t>Σ Einzelwerte</t>
  </si>
  <si>
    <t>&lt; Mittelwert</t>
  </si>
  <si>
    <t>2.5%- Koeff.</t>
  </si>
  <si>
    <t>2.5% - Koeff.</t>
  </si>
  <si>
    <t>min.</t>
  </si>
  <si>
    <t>max.</t>
  </si>
  <si>
    <t>Summe Einzel oben</t>
  </si>
  <si>
    <t>Summe Einzel unten</t>
  </si>
  <si>
    <t xml:space="preserve"> </t>
  </si>
  <si>
    <t>STICHPROBENREIHE H - M (sechs Erhebungen)</t>
  </si>
  <si>
    <t>DAS EINGETRAGENE BEISPIEL IST GESCHÜTZT UND KANN MIT KONKRETEN MESSWERTEN ÜBERSCHRIEBEN WERDEN. ANDERSEITS:  WO KEIN MESSWERT ZUM EINTRAG VORLIEGT, MÜSSEN FÜR KONKRETE AUSWERTUNGEN DIE ZELLEN LEER SEIN!</t>
  </si>
  <si>
    <t>STICHPROBENREIHE N - S (sechs Erhebungen)</t>
  </si>
  <si>
    <t>m</t>
  </si>
  <si>
    <t>ABFRAGE VON PROFILWERTEN JE NACH VORGABE [%]</t>
  </si>
  <si>
    <t>Ks95 =</t>
  </si>
  <si>
    <t>ts95 =</t>
  </si>
  <si>
    <t>Ks90 =</t>
  </si>
  <si>
    <t>ts90 =</t>
  </si>
  <si>
    <t>massg. Ks:</t>
  </si>
  <si>
    <t>massg. ts:</t>
  </si>
  <si>
    <t>B.2 [%/100]</t>
  </si>
  <si>
    <t>&gt; Mittelwert</t>
  </si>
  <si>
    <t>ob. Grenze UNTEN</t>
  </si>
  <si>
    <t>unt. Grenze OBEN</t>
  </si>
  <si>
    <t>ob. Grenze OBEN</t>
  </si>
  <si>
    <t>max. 30 Werte aufweisen!</t>
  </si>
  <si>
    <t>Ausschuss UNTERHALB Mittel [%]</t>
  </si>
  <si>
    <t>Ausschuss OBERHALB Mittel [%]</t>
  </si>
  <si>
    <t>Summe Proben</t>
  </si>
  <si>
    <t>unt.  Grenze UNTEN</t>
  </si>
  <si>
    <t>unter dem Mittel:</t>
  </si>
  <si>
    <t>über dem Mittel:</t>
  </si>
  <si>
    <t xml:space="preserve">VERSTÄNDIGUNG: </t>
  </si>
  <si>
    <t xml:space="preserve">DIE RESULTIERENDEN AUSSCHUSS - ANTEILE [%] BASIEREN AUF WARNGRENZEN [%] VON : </t>
  </si>
  <si>
    <t>Anzahl  WG</t>
  </si>
  <si>
    <t>Bed.2</t>
  </si>
  <si>
    <t xml:space="preserve"> &lt;REFERENZPROFIL BENENNUNG&gt;</t>
  </si>
  <si>
    <t>DATEN &lt;REFERENZPROFIL BENENNUNG&gt;</t>
  </si>
  <si>
    <t>Sollwert (x quer)</t>
  </si>
  <si>
    <t>Toleranzwert (TW) unter "Soll"</t>
  </si>
  <si>
    <t>Toleranzwert (TW) über "Soll"</t>
  </si>
  <si>
    <t>zul. Ausschuss unter/über TW [%]</t>
  </si>
  <si>
    <t>HILFSDATEN ZUR &lt;BENENNUNG&gt;</t>
  </si>
  <si>
    <t>ALLGEMEINER RECHNUNGSANSATZ (Textlich):</t>
  </si>
  <si>
    <t>Profilgrenzen:</t>
  </si>
  <si>
    <t>wobei uo:</t>
  </si>
  <si>
    <t>sowie ug:</t>
  </si>
  <si>
    <t>mit Expg':</t>
  </si>
  <si>
    <t>(ug'/3.0575)*100%</t>
  </si>
  <si>
    <t>BERECHNUNG MIT FORMELN:</t>
  </si>
  <si>
    <t>4.893 - 2.565 *(0,1%) ^[Expo] = 3,0575 = fix</t>
  </si>
  <si>
    <t xml:space="preserve">{[1453]^[1,000297)^(0,1%)]} / 10000 </t>
  </si>
  <si>
    <t>u0 =</t>
  </si>
  <si>
    <t>ug =</t>
  </si>
  <si>
    <t xml:space="preserve">4.893 - 2.565 *(βWarn%) ^[Expg''] </t>
  </si>
  <si>
    <t>Blaue Linie oben:</t>
  </si>
  <si>
    <t>Blaue Linie unten:</t>
  </si>
  <si>
    <t>(ug''/3.0575)*100%</t>
  </si>
  <si>
    <t>mit Expg'':</t>
  </si>
  <si>
    <t>{[1453]^[1,000297)^βWunten(%)]} / 10000 = gesucht''</t>
  </si>
  <si>
    <t>aus Expo:</t>
  </si>
  <si>
    <t>aus Expg:</t>
  </si>
  <si>
    <t xml:space="preserve">ÜBERTRAG &lt;REFERENZPROFIL BENENNUNG&gt; </t>
  </si>
  <si>
    <t>Quantilwert Ref. Profil; oben</t>
  </si>
  <si>
    <t xml:space="preserve">Quantilwert Ref. Profil unten </t>
  </si>
  <si>
    <t>mit Expg'''</t>
  </si>
  <si>
    <t>oben:</t>
  </si>
  <si>
    <t>unten:</t>
  </si>
  <si>
    <t>Xquer + (ug'''/uo)*abs(xquer- Profilgrnze oben)</t>
  </si>
  <si>
    <t>Xquer - (ug'''/uo)*abs(xquer- Profilgrnze oben)</t>
  </si>
  <si>
    <t>folgen Warngrenzen:</t>
  </si>
  <si>
    <t>folgen ProfilWERTE: Abfragen</t>
  </si>
  <si>
    <t>Xquer + (ug'''/uo)*abs(xquer- Profilgrenze oben)</t>
  </si>
  <si>
    <t>Xquer - (ug'''/uo)*abs(xquer- Profilgrenze oben)</t>
  </si>
  <si>
    <t>DAS KONFIDENZINTERVALL DER AUSSCHUSS - PROGNOSE IST FÜR DAS &lt;REFERENZPROFIL BENENNUNG&gt; MIT "2.5% BEIDSEITIG" FESTGELEGT.</t>
  </si>
  <si>
    <t>OBJEKT - KENNZIFFER:</t>
  </si>
  <si>
    <r>
      <rPr>
        <b/>
        <sz val="9"/>
        <color rgb="FF7030A0"/>
        <rFont val="Calibri"/>
        <family val="2"/>
        <scheme val="minor"/>
      </rPr>
      <t>VORGABE FÜR ABFRAGEN</t>
    </r>
    <r>
      <rPr>
        <sz val="9"/>
        <color rgb="FF7030A0"/>
        <rFont val="Calibri"/>
        <family val="2"/>
        <scheme val="minor"/>
      </rPr>
      <t xml:space="preserve"> (s. links): 0.1 </t>
    </r>
    <r>
      <rPr>
        <sz val="9"/>
        <color rgb="FF7030A0"/>
        <rFont val="Calibri"/>
        <family val="2"/>
      </rPr>
      <t>≤ [%] ≤ 10.0</t>
    </r>
  </si>
  <si>
    <t>NICHT varriiert werden soll!</t>
  </si>
  <si>
    <t>MERKE: Die Warngrenze ist hier zugleich die vorgegebene Toleranzgrenze, wobei Erstere nach Vorgabe des Toleranz - Prozentsatzes (Einzelserie)</t>
  </si>
  <si>
    <r>
      <rPr>
        <sz val="10"/>
        <rFont val="Calibri"/>
        <family val="2"/>
        <scheme val="minor"/>
      </rPr>
      <t xml:space="preserve">Toleranzgrenze oben </t>
    </r>
    <r>
      <rPr>
        <sz val="10"/>
        <rFont val="Calibri"/>
        <family val="2"/>
      </rPr>
      <t>≡</t>
    </r>
    <r>
      <rPr>
        <sz val="10"/>
        <rFont val="Calibri"/>
        <family val="2"/>
        <scheme val="minor"/>
      </rPr>
      <t xml:space="preserve"> WG oben  [%]</t>
    </r>
  </si>
  <si>
    <r>
      <rPr>
        <sz val="10"/>
        <rFont val="Calibri"/>
        <family val="2"/>
        <scheme val="minor"/>
      </rPr>
      <t xml:space="preserve">Toleranzgrenze unten </t>
    </r>
    <r>
      <rPr>
        <sz val="10"/>
        <rFont val="Calibri"/>
        <family val="2"/>
      </rPr>
      <t>≡ WG unten</t>
    </r>
    <r>
      <rPr>
        <sz val="10"/>
        <rFont val="Calibri"/>
        <family val="2"/>
        <scheme val="minor"/>
      </rPr>
      <t xml:space="preserve"> [%</t>
    </r>
    <r>
      <rPr>
        <sz val="9"/>
        <rFont val="Calibri"/>
        <family val="2"/>
        <scheme val="minor"/>
      </rPr>
      <t>]</t>
    </r>
  </si>
  <si>
    <t>zul. Ausschuss unt./üb. TW je [%]</t>
  </si>
  <si>
    <t>resp. über dem Sollwert sein darf.</t>
  </si>
  <si>
    <t>*Toleranzwert (TW) unter "Soll"</t>
  </si>
  <si>
    <t>*Toleranzwert (TW) über "Soll"</t>
  </si>
  <si>
    <t xml:space="preserve">festzulegen, wie gross der*Toleranzwert unter, </t>
  </si>
  <si>
    <r>
      <rPr>
        <b/>
        <sz val="11"/>
        <color rgb="FFFF0000"/>
        <rFont val="Calibri"/>
        <family val="2"/>
        <scheme val="minor"/>
      </rPr>
      <t>ANSATZ ZUR EINGABE:</t>
    </r>
    <r>
      <rPr>
        <sz val="11"/>
        <color rgb="FFFF0000"/>
        <rFont val="Calibri"/>
        <family val="2"/>
        <scheme val="minor"/>
      </rPr>
      <t xml:space="preserve"> Für einen  einheitlichen</t>
    </r>
  </si>
  <si>
    <r>
      <rPr>
        <b/>
        <sz val="11"/>
        <color rgb="FFFF0000"/>
        <rFont val="Calibri"/>
        <family val="2"/>
        <scheme val="minor"/>
      </rPr>
      <t xml:space="preserve">Ausschuss - Prozentsatz [0,1 </t>
    </r>
    <r>
      <rPr>
        <b/>
        <sz val="11"/>
        <color rgb="FFFF0000"/>
        <rFont val="Calibri"/>
        <family val="2"/>
      </rPr>
      <t>≤ %  ≤ 5,0]</t>
    </r>
    <r>
      <rPr>
        <sz val="11"/>
        <color rgb="FFFF0000"/>
        <rFont val="Calibri"/>
        <family val="2"/>
      </rPr>
      <t xml:space="preserve"> </t>
    </r>
    <r>
      <rPr>
        <sz val="11"/>
        <color rgb="FFFF0000"/>
        <rFont val="Calibri"/>
        <family val="2"/>
        <scheme val="minor"/>
      </rPr>
      <t xml:space="preserve">ist </t>
    </r>
  </si>
  <si>
    <t xml:space="preserve">als Toleranzgrenze = 0.1 [%] vorgegeben, deckt sich die diese gerade mit der Profilgrenze, was bedeutet, dass es sich beim resultierenden </t>
  </si>
  <si>
    <t>Ausschuss um den mutmasslichen Ausschuss ausserhalb des Referenzprofils handelt.  Werden als Toleranzgrenze beispielsweise  2.5%</t>
  </si>
  <si>
    <t>vorgegeben, so wird alles als mutmasslicher Ausschuss gezählt, was diese engere Grenze über - bzw. unterschreitet.Beachte hierzu</t>
  </si>
  <si>
    <t>hierzu den Unterschied</t>
  </si>
  <si>
    <t>Erste 3 Werte ungleich Null!</t>
  </si>
  <si>
    <t>Datum der Probe:</t>
  </si>
  <si>
    <t>Einzelwert Nr………..1</t>
  </si>
  <si>
    <t xml:space="preserve">                  (minimal) 3</t>
  </si>
  <si>
    <t>Ausreisser?</t>
  </si>
  <si>
    <t>der Stichproben - Messungen ab, welche (mutmasslich) ausserhalb, d. h. unterhalb, bez. oberhalb der vorgegebenen Toleranzgrenzen liegen. Wird</t>
  </si>
  <si>
    <t xml:space="preserve">Der angegebene Ausschuss - Anteil (bezogen auf die Gesamtheit in der "unendlich grossen Urne") leitet sich aus jenen  Werten aus der Summe </t>
  </si>
  <si>
    <r>
      <t xml:space="preserve">zum Referenzprofil &lt;BESCHREIBUNG&gt;! </t>
    </r>
    <r>
      <rPr>
        <b/>
        <sz val="11"/>
        <color theme="1"/>
        <rFont val="Calibri"/>
        <family val="2"/>
        <scheme val="minor"/>
      </rPr>
      <t/>
    </r>
  </si>
  <si>
    <t xml:space="preserve"> Bedingung: Mindestens je 50 Einzelwerte unter, resp. über dem Mittelwert! Siehe Grafik &lt;BESCHREIBUNG&gt;.</t>
  </si>
  <si>
    <t xml:space="preserve">VON 0.10% BIS 10.0% UNTERSCHREITUNGS - ODER ÜBERSCHREITUNGSHÄUFIGKEIT.  </t>
  </si>
  <si>
    <t>AUS STATISTISCHER AUSWERTUNG MIT STÜCKZAHL  5 ≤ n ≤ 1000, JE NACH VERTRAUENSNIVEAU (VN)</t>
  </si>
  <si>
    <t>AUS STATISTISCHER AUSWERTUNG MIT STÜCKZAHL  20≤ n ≤ 1000, JE NACH VERTRAUENSNIVEAU (VN)</t>
  </si>
  <si>
    <t>Sollwert</t>
  </si>
  <si>
    <t>G2: ASG 2 [%]</t>
  </si>
  <si>
    <t>G2: ASG 1 [%]</t>
  </si>
  <si>
    <t>(= gespiegelt oben)</t>
  </si>
  <si>
    <t>(real oben, unten)</t>
  </si>
  <si>
    <t>(= gespiegelt unten)</t>
  </si>
  <si>
    <t>(gespiegelt unten, oben)</t>
  </si>
  <si>
    <t>Proflgrenze OBEN REAL  minus  Profilgrenze unten gespiegelt</t>
  </si>
  <si>
    <t>Proflgrenze oben gespiegelt  minus Profilgrenze UNTEN REAL</t>
  </si>
  <si>
    <t>(=Range G1)</t>
  </si>
  <si>
    <t>(=Range G2)</t>
  </si>
  <si>
    <t>eff. Range G2</t>
  </si>
  <si>
    <t>eff. Range G1</t>
  </si>
  <si>
    <t>eff Range G2:</t>
  </si>
  <si>
    <t>eff. Range G1:</t>
  </si>
  <si>
    <t>Quantil oben</t>
  </si>
  <si>
    <t>(G2 (1) = Y1 - Achse</t>
  </si>
  <si>
    <t>G2 (2) = Y2 - Achse</t>
  </si>
  <si>
    <r>
      <t>ERGEBNISSE UND DARSTELLUNG DER</t>
    </r>
    <r>
      <rPr>
        <b/>
        <sz val="11"/>
        <color theme="8"/>
        <rFont val="Calibri"/>
        <family val="2"/>
        <scheme val="minor"/>
      </rPr>
      <t xml:space="preserve"> EINZELNEN STICHPROBEN</t>
    </r>
  </si>
  <si>
    <t xml:space="preserve">  G1 = X - Achse</t>
  </si>
  <si>
    <r>
      <t>G2: MW &gt;</t>
    </r>
    <r>
      <rPr>
        <b/>
        <sz val="9"/>
        <color rgb="FF0070C0"/>
        <rFont val="Calibri"/>
        <family val="2"/>
      </rPr>
      <t xml:space="preserve"> Soll</t>
    </r>
  </si>
  <si>
    <r>
      <t xml:space="preserve">MW </t>
    </r>
    <r>
      <rPr>
        <b/>
        <sz val="9"/>
        <color rgb="FFFF0000"/>
        <rFont val="Calibri"/>
        <family val="2"/>
      </rPr>
      <t>≤ Soll</t>
    </r>
  </si>
  <si>
    <t>ASG 1 [%]</t>
  </si>
  <si>
    <t>ASG 2 [%]</t>
  </si>
  <si>
    <r>
      <t>MW &gt;</t>
    </r>
    <r>
      <rPr>
        <b/>
        <sz val="9"/>
        <color rgb="FF0070C0"/>
        <rFont val="Calibri"/>
        <family val="2"/>
      </rPr>
      <t xml:space="preserve"> Soll</t>
    </r>
  </si>
  <si>
    <r>
      <t>ERGEBNISSE UND DARSTELLUNG DER</t>
    </r>
    <r>
      <rPr>
        <b/>
        <sz val="11"/>
        <color theme="8"/>
        <rFont val="Calibri"/>
        <family val="2"/>
        <scheme val="minor"/>
      </rPr>
      <t xml:space="preserve"> AKKUMULIERTEN STICHPROBENSUMME</t>
    </r>
  </si>
  <si>
    <r>
      <t>VORGABEN</t>
    </r>
    <r>
      <rPr>
        <sz val="11"/>
        <color theme="0"/>
        <rFont val="Calibri"/>
        <family val="2"/>
        <scheme val="minor"/>
      </rPr>
      <t xml:space="preserve">: </t>
    </r>
    <r>
      <rPr>
        <b/>
        <sz val="10"/>
        <color theme="0"/>
        <rFont val="Arial"/>
        <family val="2"/>
      </rPr>
      <t>ENTWEDER:</t>
    </r>
  </si>
  <si>
    <r>
      <rPr>
        <sz val="11"/>
        <color theme="0"/>
        <rFont val="Calibri"/>
        <family val="2"/>
      </rPr>
      <t>≥</t>
    </r>
    <r>
      <rPr>
        <sz val="11"/>
        <color theme="0"/>
        <rFont val="Calibri"/>
        <family val="2"/>
        <scheme val="minor"/>
      </rPr>
      <t xml:space="preserve">  Mittelwert</t>
    </r>
  </si>
  <si>
    <r>
      <t xml:space="preserve">xquer </t>
    </r>
    <r>
      <rPr>
        <sz val="11"/>
        <color theme="0"/>
        <rFont val="Calibri"/>
        <family val="2"/>
      </rPr>
      <t>± [abs(xquer - Toleranzwert) * (uo / ug)]</t>
    </r>
    <r>
      <rPr>
        <sz val="11"/>
        <color theme="0"/>
        <rFont val="Calibri"/>
        <family val="2"/>
        <scheme val="minor"/>
      </rPr>
      <t xml:space="preserve"> </t>
    </r>
  </si>
  <si>
    <r>
      <t>4.893 - 2.565 *(</t>
    </r>
    <r>
      <rPr>
        <sz val="11"/>
        <color theme="0"/>
        <rFont val="Arial Unicode MS"/>
        <family val="2"/>
        <charset val="128"/>
      </rPr>
      <t>α</t>
    </r>
    <r>
      <rPr>
        <sz val="11"/>
        <color theme="0"/>
        <rFont val="Calibri"/>
        <family val="2"/>
      </rPr>
      <t>Tol.</t>
    </r>
    <r>
      <rPr>
        <sz val="11"/>
        <color theme="0"/>
        <rFont val="Calibri"/>
        <family val="2"/>
        <scheme val="minor"/>
      </rPr>
      <t xml:space="preserve">%) ^[Expg] </t>
    </r>
  </si>
  <si>
    <r>
      <t>{[1453]^[1,000297)^(</t>
    </r>
    <r>
      <rPr>
        <sz val="11"/>
        <color theme="0"/>
        <rFont val="Arial Unicode MS"/>
        <family val="2"/>
        <charset val="128"/>
      </rPr>
      <t>α</t>
    </r>
    <r>
      <rPr>
        <sz val="11"/>
        <color theme="0"/>
        <rFont val="Calibri"/>
        <family val="2"/>
      </rPr>
      <t xml:space="preserve"> Tol.</t>
    </r>
    <r>
      <rPr>
        <sz val="11"/>
        <color theme="0"/>
        <rFont val="Calibri"/>
        <family val="2"/>
        <scheme val="minor"/>
      </rPr>
      <t>%)]} / 10000 = gesucht</t>
    </r>
  </si>
  <si>
    <r>
      <t xml:space="preserve">daraus  </t>
    </r>
    <r>
      <rPr>
        <b/>
        <sz val="11"/>
        <color theme="0"/>
        <rFont val="Calibri"/>
        <family val="2"/>
        <scheme val="minor"/>
      </rPr>
      <t>RANGE G1</t>
    </r>
    <r>
      <rPr>
        <sz val="11"/>
        <color theme="0"/>
        <rFont val="Calibri"/>
        <family val="2"/>
        <scheme val="minor"/>
      </rPr>
      <t>: Aus UNTEREREM Toleranzwert</t>
    </r>
  </si>
  <si>
    <r>
      <t xml:space="preserve">daraus  </t>
    </r>
    <r>
      <rPr>
        <b/>
        <sz val="11"/>
        <color theme="0"/>
        <rFont val="Calibri"/>
        <family val="2"/>
        <scheme val="minor"/>
      </rPr>
      <t>RANGE G2</t>
    </r>
    <r>
      <rPr>
        <sz val="11"/>
        <color theme="0"/>
        <rFont val="Calibri"/>
        <family val="2"/>
        <scheme val="minor"/>
      </rPr>
      <t>: Aus OBEREM Toleranzwert</t>
    </r>
  </si>
  <si>
    <r>
      <t xml:space="preserve">ferner für </t>
    </r>
    <r>
      <rPr>
        <b/>
        <sz val="11"/>
        <color theme="0"/>
        <rFont val="Calibri"/>
        <family val="2"/>
        <scheme val="minor"/>
      </rPr>
      <t>Warngr</t>
    </r>
    <r>
      <rPr>
        <sz val="11"/>
        <color theme="0"/>
        <rFont val="Calibri"/>
        <family val="2"/>
        <scheme val="minor"/>
      </rPr>
      <t>.:</t>
    </r>
  </si>
  <si>
    <r>
      <t xml:space="preserve">bei Vorgabe 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>%</t>
    </r>
    <r>
      <rPr>
        <b/>
        <sz val="11"/>
        <color theme="0"/>
        <rFont val="Calibri"/>
        <family val="2"/>
      </rPr>
      <t xml:space="preserve"> oben: ug'</t>
    </r>
    <r>
      <rPr>
        <sz val="11"/>
        <color theme="0"/>
        <rFont val="Calibri"/>
        <family val="2"/>
      </rPr>
      <t>:</t>
    </r>
  </si>
  <si>
    <r>
      <t>4.893 - 2.565 *(</t>
    </r>
    <r>
      <rPr>
        <sz val="11"/>
        <color theme="0"/>
        <rFont val="Arial Unicode MS"/>
        <family val="2"/>
      </rPr>
      <t>βWarn</t>
    </r>
    <r>
      <rPr>
        <sz val="11"/>
        <color theme="0"/>
        <rFont val="Calibri"/>
        <family val="2"/>
        <scheme val="minor"/>
      </rPr>
      <t xml:space="preserve">%) ^[Expg'] </t>
    </r>
  </si>
  <si>
    <r>
      <t xml:space="preserve">bei Vorgabe 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 xml:space="preserve">% </t>
    </r>
    <r>
      <rPr>
        <b/>
        <sz val="11"/>
        <color theme="0"/>
        <rFont val="Calibri"/>
        <family val="2"/>
      </rPr>
      <t>unten: ug''</t>
    </r>
    <r>
      <rPr>
        <sz val="11"/>
        <color theme="0"/>
        <rFont val="Calibri"/>
        <family val="2"/>
      </rPr>
      <t>:</t>
    </r>
  </si>
  <si>
    <r>
      <t>{[1453]^[1,000297)^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>Woben</t>
    </r>
    <r>
      <rPr>
        <sz val="11"/>
        <color theme="0"/>
        <rFont val="Calibri"/>
        <family val="2"/>
        <scheme val="minor"/>
      </rPr>
      <t>(%)]} / 10000 = gesucht'</t>
    </r>
  </si>
  <si>
    <r>
      <t xml:space="preserve">bei Vorgabe 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  <scheme val="minor"/>
      </rPr>
      <t>Profil% --&gt;</t>
    </r>
  </si>
  <si>
    <r>
      <t>ug''': 4.893-2,565*(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</rPr>
      <t>Profil%)^[Expg''']</t>
    </r>
  </si>
  <si>
    <r>
      <t>{[1453]^[1,000297)^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</rPr>
      <t>Profil</t>
    </r>
    <r>
      <rPr>
        <sz val="11"/>
        <color theme="0"/>
        <rFont val="Calibri"/>
        <family val="2"/>
        <scheme val="minor"/>
      </rPr>
      <t>(%)]} / 10000 = gesucht''</t>
    </r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</si>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</sst>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7030A0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rgb="FFFF0000"/>
      <name val="Calibri"/>
      <family val="2"/>
    </font>
    <font>
      <u/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00B050"/>
      <name val="Calibri"/>
      <family val="2"/>
      <scheme val="minor"/>
    </font>
    <font>
      <i/>
      <sz val="9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9"/>
      <color rgb="FFFF0000"/>
      <name val="Calibri"/>
      <family val="2"/>
    </font>
    <font>
      <b/>
      <sz val="9"/>
      <color rgb="FF0070C0"/>
      <name val="Calibri"/>
      <family val="2"/>
      <scheme val="minor"/>
    </font>
    <font>
      <b/>
      <sz val="9"/>
      <color rgb="FF0070C0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6"/>
      <color theme="0"/>
      <name val="Arial"/>
      <family val="2"/>
    </font>
    <font>
      <b/>
      <i/>
      <sz val="10"/>
      <color theme="0"/>
      <name val="Arial"/>
      <family val="2"/>
    </font>
    <font>
      <sz val="11"/>
      <color theme="0"/>
      <name val="Calibri"/>
      <family val="2"/>
    </font>
    <font>
      <sz val="11"/>
      <color theme="0"/>
      <name val="Arial Unicode MS"/>
      <family val="2"/>
      <charset val="128"/>
    </font>
    <font>
      <sz val="11"/>
      <color theme="0"/>
      <name val="Arial Unicode MS"/>
      <family val="2"/>
    </font>
    <font>
      <b/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dotted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169">
    <xf numFmtId="0" fontId="0" fillId="0" borderId="0"/>
    <xf numFmtId="9" fontId="1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6" borderId="33" xfId="0" applyFont="1" applyFill="1" applyBorder="1" applyAlignment="1" applyProtection="1">
      <alignment horizontal="center"/>
      <protection locked="0"/>
    </xf>
    <xf numFmtId="0" fontId="2" fillId="2" borderId="0" xfId="0" applyFont="1" applyFill="1"/>
    <xf numFmtId="0" fontId="10" fillId="4" borderId="31" xfId="0" applyFont="1" applyFill="1" applyBorder="1" applyAlignment="1">
      <alignment horizontal="center"/>
    </xf>
    <xf numFmtId="0" fontId="10" fillId="4" borderId="26" xfId="0" applyFont="1" applyFill="1" applyBorder="1" applyAlignment="1">
      <alignment horizontal="center"/>
    </xf>
    <xf numFmtId="0" fontId="0" fillId="0" borderId="27" xfId="0" applyBorder="1"/>
    <xf numFmtId="14" fontId="0" fillId="6" borderId="10" xfId="0" applyNumberFormat="1" applyFill="1" applyBorder="1" applyAlignment="1" applyProtection="1">
      <alignment horizontal="center"/>
      <protection locked="0"/>
    </xf>
    <xf numFmtId="14" fontId="0" fillId="6" borderId="11" xfId="0" applyNumberFormat="1" applyFill="1" applyBorder="1" applyAlignment="1" applyProtection="1">
      <alignment horizontal="center"/>
      <protection locked="0"/>
    </xf>
    <xf numFmtId="0" fontId="0" fillId="6" borderId="11" xfId="0" applyFill="1" applyBorder="1" applyAlignment="1" applyProtection="1">
      <alignment horizont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0" fillId="6" borderId="39" xfId="0" applyFill="1" applyBorder="1" applyAlignment="1" applyProtection="1">
      <alignment horizontal="center"/>
      <protection locked="0"/>
    </xf>
    <xf numFmtId="0" fontId="0" fillId="6" borderId="38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40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0" fontId="0" fillId="2" borderId="44" xfId="0" applyFill="1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/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7" fillId="2" borderId="40" xfId="0" applyFont="1" applyFill="1" applyBorder="1" applyAlignment="1" applyProtection="1">
      <alignment horizontal="center"/>
      <protection locked="0"/>
    </xf>
    <xf numFmtId="0" fontId="7" fillId="2" borderId="41" xfId="0" applyFont="1" applyFill="1" applyBorder="1" applyAlignment="1" applyProtection="1">
      <alignment horizontal="center"/>
      <protection locked="0"/>
    </xf>
    <xf numFmtId="0" fontId="7" fillId="0" borderId="46" xfId="0" applyFont="1" applyBorder="1" applyAlignment="1" applyProtection="1">
      <alignment horizontal="center"/>
      <protection locked="0"/>
    </xf>
    <xf numFmtId="0" fontId="7" fillId="0" borderId="41" xfId="0" applyFont="1" applyBorder="1" applyAlignment="1" applyProtection="1">
      <alignment horizontal="center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center"/>
      <protection locked="0"/>
    </xf>
    <xf numFmtId="0" fontId="30" fillId="0" borderId="0" xfId="168" applyFont="1" applyBorder="1" applyAlignment="1" applyProtection="1">
      <alignment horizontal="center"/>
    </xf>
    <xf numFmtId="0" fontId="20" fillId="0" borderId="0" xfId="168" applyAlignment="1" applyProtection="1">
      <alignment horizontal="center"/>
    </xf>
    <xf numFmtId="0" fontId="33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7" fillId="0" borderId="19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5" fillId="4" borderId="33" xfId="0" applyFont="1" applyFill="1" applyBorder="1" applyAlignment="1">
      <alignment horizontal="center"/>
    </xf>
    <xf numFmtId="0" fontId="35" fillId="3" borderId="19" xfId="0" applyFont="1" applyFill="1" applyBorder="1" applyAlignment="1">
      <alignment horizontal="center"/>
    </xf>
    <xf numFmtId="0" fontId="35" fillId="3" borderId="51" xfId="0" applyFont="1" applyFill="1" applyBorder="1" applyAlignment="1">
      <alignment horizontal="center"/>
    </xf>
    <xf numFmtId="0" fontId="41" fillId="4" borderId="33" xfId="0" applyFont="1" applyFill="1" applyBorder="1" applyAlignment="1">
      <alignment horizontal="center"/>
    </xf>
    <xf numFmtId="0" fontId="41" fillId="3" borderId="19" xfId="0" applyFont="1" applyFill="1" applyBorder="1" applyAlignment="1">
      <alignment horizontal="center"/>
    </xf>
    <xf numFmtId="0" fontId="41" fillId="3" borderId="60" xfId="0" applyFont="1" applyFill="1" applyBorder="1" applyAlignment="1">
      <alignment horizontal="center"/>
    </xf>
    <xf numFmtId="0" fontId="35" fillId="4" borderId="24" xfId="0" applyFont="1" applyFill="1" applyBorder="1" applyAlignment="1">
      <alignment horizontal="center"/>
    </xf>
    <xf numFmtId="0" fontId="35" fillId="3" borderId="24" xfId="0" applyFont="1" applyFill="1" applyBorder="1" applyAlignment="1">
      <alignment horizontal="center"/>
    </xf>
    <xf numFmtId="0" fontId="35" fillId="3" borderId="34" xfId="0" applyFont="1" applyFill="1" applyBorder="1" applyAlignment="1">
      <alignment horizontal="center"/>
    </xf>
    <xf numFmtId="0" fontId="41" fillId="4" borderId="26" xfId="0" applyFont="1" applyFill="1" applyBorder="1" applyAlignment="1">
      <alignment horizontal="center"/>
    </xf>
    <xf numFmtId="0" fontId="41" fillId="3" borderId="55" xfId="0" applyFont="1" applyFill="1" applyBorder="1" applyAlignment="1">
      <alignment horizontal="center"/>
    </xf>
    <xf numFmtId="0" fontId="41" fillId="3" borderId="61" xfId="0" applyFont="1" applyFill="1" applyBorder="1" applyAlignment="1">
      <alignment horizontal="center"/>
    </xf>
    <xf numFmtId="0" fontId="35" fillId="4" borderId="26" xfId="0" applyFont="1" applyFill="1" applyBorder="1" applyAlignment="1">
      <alignment horizontal="center"/>
    </xf>
    <xf numFmtId="0" fontId="35" fillId="3" borderId="26" xfId="0" applyFont="1" applyFill="1" applyBorder="1" applyAlignment="1">
      <alignment horizontal="center"/>
    </xf>
    <xf numFmtId="0" fontId="35" fillId="3" borderId="52" xfId="0" applyFont="1" applyFill="1" applyBorder="1" applyAlignment="1">
      <alignment horizontal="center"/>
    </xf>
    <xf numFmtId="0" fontId="41" fillId="3" borderId="56" xfId="0" applyFont="1" applyFill="1" applyBorder="1" applyAlignment="1">
      <alignment horizontal="center"/>
    </xf>
    <xf numFmtId="0" fontId="41" fillId="3" borderId="62" xfId="0" applyFont="1" applyFill="1" applyBorder="1" applyAlignment="1">
      <alignment horizontal="center"/>
    </xf>
    <xf numFmtId="0" fontId="35" fillId="4" borderId="26" xfId="0" quotePrefix="1" applyFont="1" applyFill="1" applyBorder="1" applyAlignment="1">
      <alignment horizontal="center"/>
    </xf>
    <xf numFmtId="0" fontId="35" fillId="4" borderId="32" xfId="0" applyFont="1" applyFill="1" applyBorder="1" applyAlignment="1">
      <alignment horizontal="center"/>
    </xf>
    <xf numFmtId="0" fontId="35" fillId="3" borderId="32" xfId="0" applyFont="1" applyFill="1" applyBorder="1" applyAlignment="1">
      <alignment horizontal="center"/>
    </xf>
    <xf numFmtId="0" fontId="35" fillId="3" borderId="53" xfId="0" applyFont="1" applyFill="1" applyBorder="1" applyAlignment="1">
      <alignment horizontal="center"/>
    </xf>
    <xf numFmtId="0" fontId="41" fillId="4" borderId="32" xfId="0" applyFont="1" applyFill="1" applyBorder="1" applyAlignment="1">
      <alignment horizontal="center"/>
    </xf>
    <xf numFmtId="0" fontId="41" fillId="3" borderId="57" xfId="0" applyFont="1" applyFill="1" applyBorder="1" applyAlignment="1">
      <alignment horizontal="center"/>
    </xf>
    <xf numFmtId="0" fontId="41" fillId="3" borderId="64" xfId="0" applyFont="1" applyFill="1" applyBorder="1" applyAlignment="1">
      <alignment horizontal="center"/>
    </xf>
    <xf numFmtId="0" fontId="41" fillId="3" borderId="65" xfId="0" applyFont="1" applyFill="1" applyBorder="1" applyAlignment="1">
      <alignment horizontal="center"/>
    </xf>
    <xf numFmtId="0" fontId="35" fillId="4" borderId="48" xfId="0" applyFont="1" applyFill="1" applyBorder="1" applyAlignment="1">
      <alignment horizontal="center"/>
    </xf>
    <xf numFmtId="0" fontId="35" fillId="3" borderId="48" xfId="0" applyFont="1" applyFill="1" applyBorder="1" applyAlignment="1">
      <alignment horizontal="center"/>
    </xf>
    <xf numFmtId="0" fontId="35" fillId="3" borderId="54" xfId="0" applyFont="1" applyFill="1" applyBorder="1" applyAlignment="1">
      <alignment horizontal="center"/>
    </xf>
    <xf numFmtId="0" fontId="41" fillId="4" borderId="48" xfId="0" applyFont="1" applyFill="1" applyBorder="1" applyAlignment="1">
      <alignment horizontal="center"/>
    </xf>
    <xf numFmtId="0" fontId="41" fillId="3" borderId="58" xfId="0" applyFont="1" applyFill="1" applyBorder="1" applyAlignment="1">
      <alignment horizontal="center"/>
    </xf>
    <xf numFmtId="0" fontId="41" fillId="3" borderId="59" xfId="0" applyFont="1" applyFill="1" applyBorder="1" applyAlignment="1">
      <alignment horizontal="center"/>
    </xf>
    <xf numFmtId="0" fontId="41" fillId="3" borderId="63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29" xfId="0" applyFont="1" applyBorder="1" applyAlignment="1">
      <alignment horizontal="center"/>
    </xf>
    <xf numFmtId="0" fontId="46" fillId="0" borderId="19" xfId="0" applyFont="1" applyBorder="1" applyAlignment="1">
      <alignment horizontal="center"/>
    </xf>
    <xf numFmtId="0" fontId="47" fillId="0" borderId="1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0" fontId="46" fillId="0" borderId="0" xfId="0" applyFont="1"/>
    <xf numFmtId="0" fontId="16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49" fillId="0" borderId="0" xfId="0" applyFont="1" applyProtection="1">
      <protection locked="0"/>
    </xf>
    <xf numFmtId="10" fontId="48" fillId="0" borderId="0" xfId="0" applyNumberFormat="1" applyFont="1" applyProtection="1">
      <protection locked="0"/>
    </xf>
    <xf numFmtId="0" fontId="50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43" fillId="0" borderId="0" xfId="0" applyFont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  <protection locked="0"/>
    </xf>
    <xf numFmtId="0" fontId="52" fillId="0" borderId="0" xfId="0" applyFont="1" applyProtection="1">
      <protection locked="0"/>
    </xf>
    <xf numFmtId="0" fontId="52" fillId="0" borderId="0" xfId="0" applyFont="1" applyAlignment="1" applyProtection="1">
      <alignment horizontal="center"/>
      <protection locked="0"/>
    </xf>
    <xf numFmtId="0" fontId="52" fillId="0" borderId="0" xfId="0" applyFont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0" fontId="49" fillId="0" borderId="0" xfId="0" applyFont="1" applyAlignment="1" applyProtection="1">
      <alignment horizontal="center"/>
      <protection locked="0"/>
    </xf>
    <xf numFmtId="9" fontId="31" fillId="0" borderId="0" xfId="1" applyFont="1" applyFill="1" applyProtection="1">
      <protection locked="0"/>
    </xf>
    <xf numFmtId="0" fontId="53" fillId="0" borderId="0" xfId="0" applyFont="1" applyAlignment="1" applyProtection="1">
      <alignment horizontal="center"/>
      <protection locked="0"/>
    </xf>
    <xf numFmtId="0" fontId="54" fillId="0" borderId="0" xfId="0" applyFont="1" applyProtection="1">
      <protection locked="0"/>
    </xf>
    <xf numFmtId="0" fontId="55" fillId="0" borderId="0" xfId="0" applyFont="1" applyAlignment="1" applyProtection="1">
      <alignment horizontal="center"/>
      <protection locked="0"/>
    </xf>
    <xf numFmtId="0" fontId="56" fillId="0" borderId="0" xfId="0" applyFont="1" applyAlignment="1" applyProtection="1">
      <alignment horizontal="center"/>
      <protection locked="0"/>
    </xf>
    <xf numFmtId="0" fontId="57" fillId="0" borderId="0" xfId="0" applyFont="1" applyAlignment="1" applyProtection="1">
      <alignment horizontal="center"/>
      <protection locked="0"/>
    </xf>
    <xf numFmtId="0" fontId="54" fillId="0" borderId="0" xfId="0" applyFont="1" applyAlignment="1" applyProtection="1">
      <alignment horizontal="center"/>
      <protection locked="0"/>
    </xf>
    <xf numFmtId="0" fontId="31" fillId="0" borderId="0" xfId="1" applyNumberFormat="1" applyFont="1" applyFill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right"/>
      <protection locked="0"/>
    </xf>
    <xf numFmtId="0" fontId="60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6" fillId="2" borderId="7" xfId="0" applyFont="1" applyFill="1" applyBorder="1"/>
    <xf numFmtId="0" fontId="2" fillId="0" borderId="4" xfId="0" applyFont="1" applyBorder="1"/>
    <xf numFmtId="0" fontId="26" fillId="2" borderId="8" xfId="0" applyFont="1" applyFill="1" applyBorder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26" fillId="2" borderId="9" xfId="0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/>
    <xf numFmtId="0" fontId="0" fillId="0" borderId="4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0" borderId="20" xfId="0" applyBorder="1"/>
    <xf numFmtId="0" fontId="0" fillId="0" borderId="8" xfId="0" applyBorder="1"/>
    <xf numFmtId="0" fontId="0" fillId="0" borderId="9" xfId="0" applyBorder="1"/>
    <xf numFmtId="0" fontId="31" fillId="0" borderId="2" xfId="0" applyFont="1" applyBorder="1" applyAlignment="1">
      <alignment horizontal="center"/>
    </xf>
    <xf numFmtId="0" fontId="60" fillId="0" borderId="0" xfId="0" applyFont="1" applyAlignment="1">
      <alignment horizontal="center"/>
    </xf>
    <xf numFmtId="0" fontId="31" fillId="0" borderId="2" xfId="0" applyFont="1" applyBorder="1" applyAlignment="1">
      <alignment horizontal="left"/>
    </xf>
    <xf numFmtId="0" fontId="0" fillId="2" borderId="26" xfId="0" applyFill="1" applyBorder="1"/>
    <xf numFmtId="0" fontId="46" fillId="0" borderId="24" xfId="0" applyFont="1" applyBorder="1"/>
    <xf numFmtId="0" fontId="46" fillId="0" borderId="26" xfId="0" applyFont="1" applyBorder="1"/>
    <xf numFmtId="0" fontId="16" fillId="0" borderId="0" xfId="0" applyFont="1" applyAlignment="1">
      <alignment horizontal="center"/>
    </xf>
    <xf numFmtId="0" fontId="16" fillId="0" borderId="26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2" borderId="24" xfId="0" applyFill="1" applyBorder="1"/>
    <xf numFmtId="0" fontId="0" fillId="0" borderId="26" xfId="0" applyBorder="1"/>
    <xf numFmtId="0" fontId="44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3" fillId="0" borderId="0" xfId="0" applyFont="1"/>
    <xf numFmtId="0" fontId="31" fillId="0" borderId="29" xfId="0" applyFont="1" applyBorder="1"/>
    <xf numFmtId="0" fontId="47" fillId="0" borderId="19" xfId="0" applyFont="1" applyBorder="1"/>
    <xf numFmtId="0" fontId="33" fillId="0" borderId="19" xfId="0" applyFont="1" applyBorder="1" applyAlignment="1">
      <alignment horizontal="center"/>
    </xf>
    <xf numFmtId="0" fontId="44" fillId="0" borderId="19" xfId="0" applyFont="1" applyBorder="1" applyAlignment="1">
      <alignment horizontal="center"/>
    </xf>
    <xf numFmtId="0" fontId="13" fillId="4" borderId="24" xfId="0" applyFont="1" applyFill="1" applyBorder="1"/>
    <xf numFmtId="0" fontId="13" fillId="4" borderId="25" xfId="0" applyFont="1" applyFill="1" applyBorder="1"/>
    <xf numFmtId="0" fontId="47" fillId="0" borderId="0" xfId="0" applyFont="1"/>
    <xf numFmtId="0" fontId="0" fillId="4" borderId="26" xfId="0" applyFill="1" applyBorder="1"/>
    <xf numFmtId="0" fontId="7" fillId="4" borderId="27" xfId="0" applyFont="1" applyFill="1" applyBorder="1" applyAlignment="1">
      <alignment horizontal="center"/>
    </xf>
    <xf numFmtId="0" fontId="4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4" fillId="0" borderId="26" xfId="0" applyFont="1" applyBorder="1" applyAlignment="1">
      <alignment horizontal="center"/>
    </xf>
    <xf numFmtId="0" fontId="32" fillId="0" borderId="0" xfId="0" applyFont="1"/>
    <xf numFmtId="0" fontId="27" fillId="4" borderId="26" xfId="0" applyFont="1" applyFill="1" applyBorder="1"/>
    <xf numFmtId="0" fontId="47" fillId="0" borderId="0" xfId="0" applyFont="1" applyAlignment="1">
      <alignment horizontal="left"/>
    </xf>
    <xf numFmtId="0" fontId="11" fillId="4" borderId="28" xfId="0" applyFont="1" applyFill="1" applyBorder="1"/>
    <xf numFmtId="0" fontId="7" fillId="4" borderId="30" xfId="0" applyFont="1" applyFill="1" applyBorder="1" applyAlignment="1">
      <alignment horizontal="center"/>
    </xf>
    <xf numFmtId="0" fontId="16" fillId="0" borderId="0" xfId="0" applyFont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center"/>
    </xf>
    <xf numFmtId="0" fontId="35" fillId="0" borderId="0" xfId="0" applyFont="1"/>
    <xf numFmtId="0" fontId="5" fillId="0" borderId="42" xfId="0" applyFont="1" applyBorder="1"/>
    <xf numFmtId="0" fontId="0" fillId="0" borderId="47" xfId="0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2" borderId="5" xfId="0" applyFill="1" applyBorder="1"/>
    <xf numFmtId="0" fontId="2" fillId="6" borderId="29" xfId="0" applyFont="1" applyFill="1" applyBorder="1" applyAlignment="1" applyProtection="1">
      <alignment horizontal="center"/>
      <protection locked="0"/>
    </xf>
    <xf numFmtId="0" fontId="0" fillId="6" borderId="29" xfId="0" applyFill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2" borderId="0" xfId="0" applyFill="1" applyAlignment="1">
      <alignment horizontal="center"/>
    </xf>
    <xf numFmtId="0" fontId="2" fillId="2" borderId="0" xfId="0" applyFont="1" applyFill="1"/>
    <xf numFmtId="0" fontId="31" fillId="0" borderId="0" xfId="0" applyFont="1" applyAlignment="1" applyProtection="1">
      <alignment horizontal="center"/>
      <protection locked="0"/>
    </xf>
    <xf numFmtId="0" fontId="2" fillId="2" borderId="24" xfId="0" applyFont="1" applyFill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Protection="1"/>
    <xf numFmtId="0" fontId="0" fillId="0" borderId="0" xfId="0" applyProtection="1"/>
    <xf numFmtId="0" fontId="0" fillId="2" borderId="26" xfId="0" applyFill="1" applyBorder="1" applyProtection="1"/>
    <xf numFmtId="0" fontId="2" fillId="2" borderId="0" xfId="0" applyFont="1" applyFill="1" applyProtection="1"/>
    <xf numFmtId="0" fontId="0" fillId="0" borderId="0" xfId="0" applyAlignment="1" applyProtection="1">
      <alignment horizontal="center"/>
    </xf>
    <xf numFmtId="0" fontId="0" fillId="0" borderId="27" xfId="0" applyBorder="1" applyProtection="1"/>
    <xf numFmtId="0" fontId="10" fillId="4" borderId="24" xfId="0" applyFont="1" applyFill="1" applyBorder="1" applyAlignment="1" applyProtection="1">
      <alignment horizontal="center"/>
    </xf>
    <xf numFmtId="0" fontId="35" fillId="4" borderId="33" xfId="0" applyFont="1" applyFill="1" applyBorder="1" applyAlignment="1" applyProtection="1">
      <alignment horizontal="center"/>
    </xf>
    <xf numFmtId="0" fontId="35" fillId="3" borderId="19" xfId="0" applyFont="1" applyFill="1" applyBorder="1" applyAlignment="1" applyProtection="1">
      <alignment horizontal="center"/>
    </xf>
    <xf numFmtId="0" fontId="35" fillId="3" borderId="51" xfId="0" applyFont="1" applyFill="1" applyBorder="1" applyAlignment="1" applyProtection="1">
      <alignment horizontal="center"/>
    </xf>
    <xf numFmtId="0" fontId="41" fillId="4" borderId="33" xfId="0" applyFont="1" applyFill="1" applyBorder="1" applyAlignment="1" applyProtection="1">
      <alignment horizontal="center"/>
    </xf>
    <xf numFmtId="0" fontId="41" fillId="3" borderId="19" xfId="0" applyFont="1" applyFill="1" applyBorder="1" applyAlignment="1" applyProtection="1">
      <alignment horizontal="center"/>
    </xf>
    <xf numFmtId="0" fontId="41" fillId="3" borderId="60" xfId="0" applyFont="1" applyFill="1" applyBorder="1" applyAlignment="1" applyProtection="1">
      <alignment horizontal="center"/>
    </xf>
    <xf numFmtId="0" fontId="36" fillId="0" borderId="35" xfId="0" applyFont="1" applyBorder="1" applyProtection="1"/>
    <xf numFmtId="0" fontId="36" fillId="0" borderId="37" xfId="0" applyFont="1" applyBorder="1" applyProtection="1"/>
    <xf numFmtId="0" fontId="36" fillId="0" borderId="36" xfId="0" applyFont="1" applyBorder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10" fillId="4" borderId="31" xfId="0" applyFont="1" applyFill="1" applyBorder="1" applyAlignment="1" applyProtection="1">
      <alignment horizontal="center"/>
    </xf>
    <xf numFmtId="0" fontId="35" fillId="4" borderId="24" xfId="0" applyFont="1" applyFill="1" applyBorder="1" applyAlignment="1" applyProtection="1">
      <alignment horizontal="center"/>
    </xf>
    <xf numFmtId="0" fontId="35" fillId="3" borderId="24" xfId="0" applyFont="1" applyFill="1" applyBorder="1" applyAlignment="1" applyProtection="1">
      <alignment horizontal="center"/>
    </xf>
    <xf numFmtId="0" fontId="35" fillId="3" borderId="34" xfId="0" applyFont="1" applyFill="1" applyBorder="1" applyAlignment="1" applyProtection="1">
      <alignment horizontal="center"/>
    </xf>
    <xf numFmtId="0" fontId="41" fillId="4" borderId="26" xfId="0" applyFont="1" applyFill="1" applyBorder="1" applyAlignment="1" applyProtection="1">
      <alignment horizontal="center"/>
    </xf>
    <xf numFmtId="0" fontId="41" fillId="3" borderId="55" xfId="0" applyFont="1" applyFill="1" applyBorder="1" applyAlignment="1" applyProtection="1">
      <alignment horizontal="center"/>
    </xf>
    <xf numFmtId="0" fontId="41" fillId="3" borderId="61" xfId="0" applyFont="1" applyFill="1" applyBorder="1" applyAlignment="1" applyProtection="1">
      <alignment horizontal="center"/>
    </xf>
    <xf numFmtId="0" fontId="36" fillId="0" borderId="0" xfId="0" applyFont="1" applyAlignment="1" applyProtection="1">
      <alignment horizontal="center"/>
    </xf>
    <xf numFmtId="0" fontId="10" fillId="4" borderId="26" xfId="0" applyFont="1" applyFill="1" applyBorder="1" applyAlignment="1" applyProtection="1">
      <alignment horizontal="center"/>
    </xf>
    <xf numFmtId="0" fontId="35" fillId="4" borderId="26" xfId="0" applyFont="1" applyFill="1" applyBorder="1" applyAlignment="1" applyProtection="1">
      <alignment horizontal="center"/>
    </xf>
    <xf numFmtId="0" fontId="35" fillId="3" borderId="26" xfId="0" applyFont="1" applyFill="1" applyBorder="1" applyAlignment="1" applyProtection="1">
      <alignment horizontal="center"/>
    </xf>
    <xf numFmtId="0" fontId="35" fillId="3" borderId="52" xfId="0" applyFont="1" applyFill="1" applyBorder="1" applyAlignment="1" applyProtection="1">
      <alignment horizontal="center"/>
    </xf>
    <xf numFmtId="0" fontId="41" fillId="3" borderId="56" xfId="0" applyFont="1" applyFill="1" applyBorder="1" applyAlignment="1" applyProtection="1">
      <alignment horizontal="center"/>
    </xf>
    <xf numFmtId="0" fontId="41" fillId="3" borderId="62" xfId="0" applyFont="1" applyFill="1" applyBorder="1" applyAlignment="1" applyProtection="1">
      <alignment horizontal="center"/>
    </xf>
    <xf numFmtId="0" fontId="35" fillId="4" borderId="26" xfId="0" quotePrefix="1" applyFont="1" applyFill="1" applyBorder="1" applyAlignment="1" applyProtection="1">
      <alignment horizontal="center"/>
    </xf>
    <xf numFmtId="0" fontId="35" fillId="4" borderId="32" xfId="0" applyFont="1" applyFill="1" applyBorder="1" applyAlignment="1" applyProtection="1">
      <alignment horizontal="center"/>
    </xf>
    <xf numFmtId="0" fontId="35" fillId="3" borderId="32" xfId="0" applyFont="1" applyFill="1" applyBorder="1" applyAlignment="1" applyProtection="1">
      <alignment horizontal="center"/>
    </xf>
    <xf numFmtId="0" fontId="35" fillId="3" borderId="53" xfId="0" applyFont="1" applyFill="1" applyBorder="1" applyAlignment="1" applyProtection="1">
      <alignment horizontal="center"/>
    </xf>
    <xf numFmtId="0" fontId="41" fillId="4" borderId="32" xfId="0" applyFont="1" applyFill="1" applyBorder="1" applyAlignment="1" applyProtection="1">
      <alignment horizontal="center"/>
    </xf>
    <xf numFmtId="0" fontId="41" fillId="3" borderId="57" xfId="0" applyFont="1" applyFill="1" applyBorder="1" applyAlignment="1" applyProtection="1">
      <alignment horizontal="center"/>
    </xf>
    <xf numFmtId="0" fontId="41" fillId="3" borderId="64" xfId="0" applyFont="1" applyFill="1" applyBorder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0" fontId="18" fillId="0" borderId="0" xfId="0" applyFont="1" applyProtection="1"/>
    <xf numFmtId="0" fontId="41" fillId="3" borderId="65" xfId="0" applyFont="1" applyFill="1" applyBorder="1" applyAlignment="1" applyProtection="1">
      <alignment horizontal="center"/>
    </xf>
    <xf numFmtId="0" fontId="35" fillId="4" borderId="48" xfId="0" applyFont="1" applyFill="1" applyBorder="1" applyAlignment="1" applyProtection="1">
      <alignment horizontal="center"/>
    </xf>
    <xf numFmtId="0" fontId="35" fillId="3" borderId="48" xfId="0" applyFont="1" applyFill="1" applyBorder="1" applyAlignment="1" applyProtection="1">
      <alignment horizontal="center"/>
    </xf>
    <xf numFmtId="0" fontId="35" fillId="3" borderId="54" xfId="0" applyFont="1" applyFill="1" applyBorder="1" applyAlignment="1" applyProtection="1">
      <alignment horizontal="center"/>
    </xf>
    <xf numFmtId="0" fontId="41" fillId="4" borderId="48" xfId="0" applyFont="1" applyFill="1" applyBorder="1" applyAlignment="1" applyProtection="1">
      <alignment horizontal="center"/>
    </xf>
    <xf numFmtId="0" fontId="41" fillId="3" borderId="58" xfId="0" applyFont="1" applyFill="1" applyBorder="1" applyAlignment="1" applyProtection="1">
      <alignment horizontal="center"/>
    </xf>
    <xf numFmtId="0" fontId="41" fillId="3" borderId="59" xfId="0" applyFont="1" applyFill="1" applyBorder="1" applyAlignment="1" applyProtection="1">
      <alignment horizontal="center"/>
    </xf>
    <xf numFmtId="0" fontId="41" fillId="3" borderId="63" xfId="0" applyFont="1" applyFill="1" applyBorder="1" applyAlignment="1" applyProtection="1">
      <alignment horizontal="center"/>
    </xf>
    <xf numFmtId="0" fontId="31" fillId="0" borderId="29" xfId="0" applyFont="1" applyBorder="1" applyAlignment="1" applyProtection="1">
      <alignment horizontal="center"/>
    </xf>
    <xf numFmtId="0" fontId="46" fillId="0" borderId="24" xfId="0" applyFont="1" applyBorder="1" applyProtection="1"/>
    <xf numFmtId="0" fontId="46" fillId="0" borderId="19" xfId="0" applyFont="1" applyBorder="1" applyAlignment="1" applyProtection="1">
      <alignment horizontal="center"/>
    </xf>
    <xf numFmtId="0" fontId="47" fillId="0" borderId="19" xfId="0" applyFont="1" applyBorder="1" applyAlignment="1" applyProtection="1">
      <alignment horizontal="center"/>
    </xf>
    <xf numFmtId="0" fontId="37" fillId="0" borderId="19" xfId="0" applyFont="1" applyBorder="1" applyAlignment="1" applyProtection="1">
      <alignment horizontal="center"/>
    </xf>
    <xf numFmtId="0" fontId="6" fillId="0" borderId="25" xfId="0" applyFont="1" applyBorder="1" applyAlignment="1" applyProtection="1">
      <alignment horizontal="center"/>
    </xf>
    <xf numFmtId="0" fontId="37" fillId="0" borderId="0" xfId="0" applyFont="1" applyAlignment="1" applyProtection="1">
      <alignment horizontal="center"/>
    </xf>
    <xf numFmtId="0" fontId="5" fillId="2" borderId="24" xfId="0" applyFont="1" applyFill="1" applyBorder="1" applyProtection="1"/>
    <xf numFmtId="0" fontId="5" fillId="2" borderId="25" xfId="0" applyFont="1" applyFill="1" applyBorder="1" applyProtection="1"/>
    <xf numFmtId="0" fontId="46" fillId="0" borderId="26" xfId="0" applyFont="1" applyBorder="1" applyProtection="1"/>
    <xf numFmtId="0" fontId="46" fillId="0" borderId="0" xfId="0" applyFont="1" applyAlignment="1" applyProtection="1">
      <alignment horizontal="center"/>
    </xf>
    <xf numFmtId="0" fontId="47" fillId="0" borderId="0" xfId="0" applyFont="1" applyAlignment="1" applyProtection="1">
      <alignment horizontal="center"/>
    </xf>
    <xf numFmtId="0" fontId="6" fillId="0" borderId="27" xfId="0" applyFont="1" applyBorder="1" applyAlignment="1" applyProtection="1">
      <alignment horizontal="center"/>
    </xf>
    <xf numFmtId="0" fontId="24" fillId="2" borderId="31" xfId="0" applyFont="1" applyFill="1" applyBorder="1" applyProtection="1"/>
    <xf numFmtId="0" fontId="31" fillId="0" borderId="26" xfId="0" applyFont="1" applyBorder="1" applyProtection="1"/>
    <xf numFmtId="0" fontId="46" fillId="0" borderId="0" xfId="0" applyFont="1" applyProtection="1"/>
    <xf numFmtId="0" fontId="34" fillId="0" borderId="27" xfId="0" applyFont="1" applyBorder="1" applyAlignment="1" applyProtection="1">
      <alignment horizontal="center"/>
    </xf>
    <xf numFmtId="0" fontId="24" fillId="2" borderId="26" xfId="0" applyFont="1" applyFill="1" applyBorder="1" applyProtection="1"/>
    <xf numFmtId="0" fontId="31" fillId="0" borderId="0" xfId="0" applyFont="1" applyProtection="1"/>
    <xf numFmtId="0" fontId="16" fillId="0" borderId="0" xfId="0" applyFont="1" applyAlignment="1" applyProtection="1">
      <alignment horizontal="center"/>
    </xf>
    <xf numFmtId="0" fontId="38" fillId="0" borderId="0" xfId="0" applyFont="1" applyAlignment="1" applyProtection="1">
      <alignment horizontal="center"/>
    </xf>
    <xf numFmtId="0" fontId="33" fillId="0" borderId="27" xfId="0" applyFont="1" applyBorder="1" applyAlignment="1" applyProtection="1">
      <alignment horizontal="center"/>
    </xf>
    <xf numFmtId="0" fontId="24" fillId="2" borderId="49" xfId="0" applyFont="1" applyFill="1" applyBorder="1" applyProtection="1"/>
    <xf numFmtId="0" fontId="1" fillId="2" borderId="26" xfId="0" applyFont="1" applyFill="1" applyBorder="1" applyProtection="1"/>
    <xf numFmtId="0" fontId="2" fillId="2" borderId="25" xfId="0" applyFont="1" applyFill="1" applyBorder="1" applyAlignment="1" applyProtection="1">
      <alignment horizontal="center"/>
    </xf>
    <xf numFmtId="0" fontId="16" fillId="0" borderId="26" xfId="0" applyFont="1" applyBorder="1" applyAlignment="1" applyProtection="1">
      <alignment horizontal="left"/>
    </xf>
    <xf numFmtId="0" fontId="47" fillId="0" borderId="29" xfId="0" applyFont="1" applyBorder="1" applyAlignment="1" applyProtection="1">
      <alignment horizontal="center"/>
    </xf>
    <xf numFmtId="0" fontId="33" fillId="0" borderId="0" xfId="0" applyFont="1" applyAlignment="1" applyProtection="1">
      <alignment horizontal="center"/>
    </xf>
    <xf numFmtId="0" fontId="6" fillId="0" borderId="27" xfId="0" applyFont="1" applyBorder="1" applyProtection="1"/>
    <xf numFmtId="0" fontId="6" fillId="0" borderId="0" xfId="0" applyFont="1" applyProtection="1"/>
    <xf numFmtId="0" fontId="1" fillId="2" borderId="27" xfId="0" applyFont="1" applyFill="1" applyBorder="1" applyProtection="1"/>
    <xf numFmtId="0" fontId="16" fillId="0" borderId="26" xfId="0" applyFont="1" applyBorder="1" applyProtection="1"/>
    <xf numFmtId="0" fontId="47" fillId="0" borderId="27" xfId="0" applyFont="1" applyBorder="1" applyAlignment="1" applyProtection="1">
      <alignment horizontal="center"/>
    </xf>
    <xf numFmtId="0" fontId="15" fillId="5" borderId="35" xfId="0" applyFont="1" applyFill="1" applyBorder="1" applyProtection="1"/>
    <xf numFmtId="0" fontId="14" fillId="5" borderId="37" xfId="0" applyFont="1" applyFill="1" applyBorder="1" applyProtection="1"/>
    <xf numFmtId="0" fontId="14" fillId="5" borderId="36" xfId="0" applyFont="1" applyFill="1" applyBorder="1" applyProtection="1"/>
    <xf numFmtId="0" fontId="15" fillId="5" borderId="33" xfId="0" applyFont="1" applyFill="1" applyBorder="1" applyAlignment="1" applyProtection="1">
      <alignment horizontal="center"/>
    </xf>
    <xf numFmtId="0" fontId="5" fillId="0" borderId="26" xfId="0" applyFont="1" applyBorder="1" applyProtection="1"/>
    <xf numFmtId="0" fontId="9" fillId="2" borderId="33" xfId="0" applyFont="1" applyFill="1" applyBorder="1" applyAlignment="1" applyProtection="1">
      <alignment horizontal="left"/>
    </xf>
    <xf numFmtId="0" fontId="15" fillId="5" borderId="33" xfId="0" applyFont="1" applyFill="1" applyBorder="1" applyAlignment="1" applyProtection="1">
      <alignment horizontal="left"/>
    </xf>
    <xf numFmtId="0" fontId="0" fillId="2" borderId="27" xfId="0" applyFill="1" applyBorder="1" applyProtection="1"/>
    <xf numFmtId="0" fontId="31" fillId="0" borderId="28" xfId="0" applyFont="1" applyBorder="1" applyProtection="1"/>
    <xf numFmtId="0" fontId="43" fillId="0" borderId="29" xfId="0" applyFont="1" applyBorder="1" applyProtection="1"/>
    <xf numFmtId="0" fontId="13" fillId="7" borderId="33" xfId="0" applyFont="1" applyFill="1" applyBorder="1" applyAlignment="1" applyProtection="1">
      <alignment horizontal="center"/>
    </xf>
    <xf numFmtId="0" fontId="0" fillId="0" borderId="29" xfId="0" applyBorder="1" applyProtection="1"/>
    <xf numFmtId="0" fontId="0" fillId="0" borderId="30" xfId="0" applyBorder="1" applyProtection="1"/>
    <xf numFmtId="0" fontId="21" fillId="5" borderId="35" xfId="0" applyFont="1" applyFill="1" applyBorder="1" applyProtection="1"/>
    <xf numFmtId="0" fontId="21" fillId="5" borderId="36" xfId="0" applyFont="1" applyFill="1" applyBorder="1" applyProtection="1"/>
    <xf numFmtId="0" fontId="0" fillId="0" borderId="19" xfId="0" applyBorder="1" applyProtection="1"/>
    <xf numFmtId="0" fontId="6" fillId="0" borderId="0" xfId="0" applyFont="1" applyAlignment="1" applyProtection="1">
      <alignment horizontal="center"/>
    </xf>
    <xf numFmtId="0" fontId="9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center"/>
    </xf>
  </cellXfs>
  <cellStyles count="16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8" builtinId="8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66CC"/>
      <color rgb="FFFF99FF"/>
      <color rgb="FFFF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00" b="1"/>
              <a:t>INTEGRAL - </a:t>
            </a:r>
            <a:r>
              <a:rPr lang="de-CH" sz="1000" b="1" baseline="0"/>
              <a:t> REGELKARTE MIT AUSSCHÖPFUNGSGRAD DER ZUL.</a:t>
            </a:r>
          </a:p>
          <a:p>
            <a:pPr>
              <a:defRPr/>
            </a:pPr>
            <a:r>
              <a:rPr lang="de-CH" sz="1000" b="1" baseline="0"/>
              <a:t>MAXIMALABWEICHUNG UND GABELWEITE DER STICHPROBEN -</a:t>
            </a:r>
          </a:p>
          <a:p>
            <a:pPr>
              <a:defRPr/>
            </a:pPr>
            <a:r>
              <a:rPr lang="de-CH" sz="1000" b="1" baseline="0"/>
              <a:t>MITTELWERTE</a:t>
            </a:r>
            <a:endParaRPr lang="de-CH" sz="1000" b="1"/>
          </a:p>
        </c:rich>
      </c:tx>
      <c:layout>
        <c:manualLayout>
          <c:xMode val="edge"/>
          <c:yMode val="edge"/>
          <c:x val="0.260122755283552"/>
          <c:y val="4.8285782429124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6334810676155962E-2"/>
          <c:y val="0.26643144411225367"/>
          <c:w val="0.86443221099897527"/>
          <c:h val="0.46648158924474248"/>
        </c:manualLayout>
      </c:layout>
      <c:scatterChart>
        <c:scatterStyle val="lineMarker"/>
        <c:varyColors val="0"/>
        <c:ser>
          <c:idx val="0"/>
          <c:order val="0"/>
          <c:tx>
            <c:v>Lage der Stichprobenmittel</c:v>
          </c:tx>
          <c:spPr>
            <a:ln w="9525" cap="rnd">
              <a:solidFill>
                <a:srgbClr val="FFC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  <a:prstDash val="sysDash"/>
              </a:ln>
              <a:effectLst/>
            </c:spPr>
          </c:marker>
          <c:xVal>
            <c:numRef>
              <c:f>'&lt;BENENNUNG&gt;EINZELSERIEN'!$I$4:$I$27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92.8</c:v>
                </c:pt>
                <c:pt idx="2">
                  <c:v>50.7</c:v>
                </c:pt>
                <c:pt idx="3">
                  <c:v>21.9</c:v>
                </c:pt>
                <c:pt idx="4">
                  <c:v>39.1</c:v>
                </c:pt>
                <c:pt idx="5">
                  <c:v>48.2</c:v>
                </c:pt>
                <c:pt idx="6">
                  <c:v>48.2</c:v>
                </c:pt>
                <c:pt idx="7">
                  <c:v>48.2</c:v>
                </c:pt>
                <c:pt idx="8">
                  <c:v>48.2</c:v>
                </c:pt>
                <c:pt idx="9">
                  <c:v>48.2</c:v>
                </c:pt>
                <c:pt idx="10">
                  <c:v>48.2</c:v>
                </c:pt>
                <c:pt idx="11">
                  <c:v>48.2</c:v>
                </c:pt>
                <c:pt idx="12">
                  <c:v>48.2</c:v>
                </c:pt>
                <c:pt idx="13">
                  <c:v>48.2</c:v>
                </c:pt>
                <c:pt idx="14">
                  <c:v>48.2</c:v>
                </c:pt>
                <c:pt idx="15">
                  <c:v>48.2</c:v>
                </c:pt>
                <c:pt idx="16">
                  <c:v>48.2</c:v>
                </c:pt>
                <c:pt idx="17">
                  <c:v>48.2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'&lt;BENENNUNG&gt;EINZELSERIEN'!$J$4:$J$27</c:f>
              <c:numCache>
                <c:formatCode>General</c:formatCode>
                <c:ptCount val="24"/>
                <c:pt idx="0">
                  <c:v>-143.69999999999999</c:v>
                </c:pt>
                <c:pt idx="1">
                  <c:v>-44.2</c:v>
                </c:pt>
                <c:pt idx="2">
                  <c:v>-22.5</c:v>
                </c:pt>
                <c:pt idx="3">
                  <c:v>22.3</c:v>
                </c:pt>
                <c:pt idx="4">
                  <c:v>4.2</c:v>
                </c:pt>
                <c:pt idx="5">
                  <c:v>51.4</c:v>
                </c:pt>
                <c:pt idx="6">
                  <c:v>51.4</c:v>
                </c:pt>
                <c:pt idx="7">
                  <c:v>51.4</c:v>
                </c:pt>
                <c:pt idx="8">
                  <c:v>51.4</c:v>
                </c:pt>
                <c:pt idx="9">
                  <c:v>51.4</c:v>
                </c:pt>
                <c:pt idx="10">
                  <c:v>51.4</c:v>
                </c:pt>
                <c:pt idx="11">
                  <c:v>51.4</c:v>
                </c:pt>
                <c:pt idx="12">
                  <c:v>51.4</c:v>
                </c:pt>
                <c:pt idx="13">
                  <c:v>51.4</c:v>
                </c:pt>
                <c:pt idx="14">
                  <c:v>51.4</c:v>
                </c:pt>
                <c:pt idx="15">
                  <c:v>51.4</c:v>
                </c:pt>
                <c:pt idx="16">
                  <c:v>51.4</c:v>
                </c:pt>
                <c:pt idx="17">
                  <c:v>51.4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25-4CDB-8FB4-8CCAFCED5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492560"/>
        <c:axId val="849492920"/>
      </c:scatterChart>
      <c:scatterChart>
        <c:scatterStyle val="smoothMarker"/>
        <c:varyColors val="0"/>
        <c:ser>
          <c:idx val="1"/>
          <c:order val="1"/>
          <c:tx>
            <c:v>Lage der Stichprobenmittel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9"/>
            <c:marker>
              <c:symbol val="none"/>
            </c:marker>
            <c:bubble3D val="0"/>
            <c:spPr>
              <a:ln w="9525" cap="rnd">
                <a:solidFill>
                  <a:schemeClr val="accent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25-4CDB-8FB4-8CCAFCED5C51}"/>
              </c:ext>
            </c:extLst>
          </c:dPt>
          <c:xVal>
            <c:numRef>
              <c:f>'&lt;BENENNUNG&gt;EINZELSERIEN'!$I$4:$I$27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92.8</c:v>
                </c:pt>
                <c:pt idx="2">
                  <c:v>50.7</c:v>
                </c:pt>
                <c:pt idx="3">
                  <c:v>21.9</c:v>
                </c:pt>
                <c:pt idx="4">
                  <c:v>39.1</c:v>
                </c:pt>
                <c:pt idx="5">
                  <c:v>48.2</c:v>
                </c:pt>
                <c:pt idx="6">
                  <c:v>48.2</c:v>
                </c:pt>
                <c:pt idx="7">
                  <c:v>48.2</c:v>
                </c:pt>
                <c:pt idx="8">
                  <c:v>48.2</c:v>
                </c:pt>
                <c:pt idx="9">
                  <c:v>48.2</c:v>
                </c:pt>
                <c:pt idx="10">
                  <c:v>48.2</c:v>
                </c:pt>
                <c:pt idx="11">
                  <c:v>48.2</c:v>
                </c:pt>
                <c:pt idx="12">
                  <c:v>48.2</c:v>
                </c:pt>
                <c:pt idx="13">
                  <c:v>48.2</c:v>
                </c:pt>
                <c:pt idx="14">
                  <c:v>48.2</c:v>
                </c:pt>
                <c:pt idx="15">
                  <c:v>48.2</c:v>
                </c:pt>
                <c:pt idx="16">
                  <c:v>48.2</c:v>
                </c:pt>
                <c:pt idx="17">
                  <c:v>48.2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'&lt;BENENNUNG&gt;EINZELSERIEN'!$K$4:$K$27</c:f>
              <c:numCache>
                <c:formatCode>General</c:formatCode>
                <c:ptCount val="24"/>
                <c:pt idx="18">
                  <c:v>53.77</c:v>
                </c:pt>
                <c:pt idx="19">
                  <c:v>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25-4CDB-8FB4-8CCAFCED5C51}"/>
            </c:ext>
          </c:extLst>
        </c:ser>
        <c:ser>
          <c:idx val="2"/>
          <c:order val="2"/>
          <c:tx>
            <c:v>Lage der Stichprobenmittel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19"/>
            <c:marker>
              <c:symbol val="none"/>
            </c:marker>
            <c:bubble3D val="0"/>
            <c:spPr>
              <a:ln w="9525" cap="rnd">
                <a:solidFill>
                  <a:schemeClr val="accent5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7525-4CDB-8FB4-8CCAFCED5C51}"/>
              </c:ext>
            </c:extLst>
          </c:dPt>
          <c:xVal>
            <c:numRef>
              <c:f>'&lt;BENENNUNG&gt;EINZELSERIEN'!$I$4:$I$27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92.8</c:v>
                </c:pt>
                <c:pt idx="2">
                  <c:v>50.7</c:v>
                </c:pt>
                <c:pt idx="3">
                  <c:v>21.9</c:v>
                </c:pt>
                <c:pt idx="4">
                  <c:v>39.1</c:v>
                </c:pt>
                <c:pt idx="5">
                  <c:v>48.2</c:v>
                </c:pt>
                <c:pt idx="6">
                  <c:v>48.2</c:v>
                </c:pt>
                <c:pt idx="7">
                  <c:v>48.2</c:v>
                </c:pt>
                <c:pt idx="8">
                  <c:v>48.2</c:v>
                </c:pt>
                <c:pt idx="9">
                  <c:v>48.2</c:v>
                </c:pt>
                <c:pt idx="10">
                  <c:v>48.2</c:v>
                </c:pt>
                <c:pt idx="11">
                  <c:v>48.2</c:v>
                </c:pt>
                <c:pt idx="12">
                  <c:v>48.2</c:v>
                </c:pt>
                <c:pt idx="13">
                  <c:v>48.2</c:v>
                </c:pt>
                <c:pt idx="14">
                  <c:v>48.2</c:v>
                </c:pt>
                <c:pt idx="15">
                  <c:v>48.2</c:v>
                </c:pt>
                <c:pt idx="16">
                  <c:v>48.2</c:v>
                </c:pt>
                <c:pt idx="17">
                  <c:v>48.2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'&lt;BENENNUNG&gt;EINZELSERIEN'!$L$4:$L$27</c:f>
              <c:numCache>
                <c:formatCode>General</c:formatCode>
                <c:ptCount val="24"/>
                <c:pt idx="18">
                  <c:v>-53.77</c:v>
                </c:pt>
                <c:pt idx="19">
                  <c:v>-53.77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25-4CDB-8FB4-8CCAFCED5C51}"/>
            </c:ext>
          </c:extLst>
        </c:ser>
        <c:ser>
          <c:idx val="3"/>
          <c:order val="3"/>
          <c:tx>
            <c:v>Ausschöpfungsgrad [%] der Toleranzgrenzen</c:v>
          </c:tx>
          <c:spPr>
            <a:ln w="952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'&lt;BENENNUNG&gt;EINZELSERIEN'!$I$4:$I$27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92.8</c:v>
                </c:pt>
                <c:pt idx="2">
                  <c:v>50.7</c:v>
                </c:pt>
                <c:pt idx="3">
                  <c:v>21.9</c:v>
                </c:pt>
                <c:pt idx="4">
                  <c:v>39.1</c:v>
                </c:pt>
                <c:pt idx="5">
                  <c:v>48.2</c:v>
                </c:pt>
                <c:pt idx="6">
                  <c:v>48.2</c:v>
                </c:pt>
                <c:pt idx="7">
                  <c:v>48.2</c:v>
                </c:pt>
                <c:pt idx="8">
                  <c:v>48.2</c:v>
                </c:pt>
                <c:pt idx="9">
                  <c:v>48.2</c:v>
                </c:pt>
                <c:pt idx="10">
                  <c:v>48.2</c:v>
                </c:pt>
                <c:pt idx="11">
                  <c:v>48.2</c:v>
                </c:pt>
                <c:pt idx="12">
                  <c:v>48.2</c:v>
                </c:pt>
                <c:pt idx="13">
                  <c:v>48.2</c:v>
                </c:pt>
                <c:pt idx="14">
                  <c:v>48.2</c:v>
                </c:pt>
                <c:pt idx="15">
                  <c:v>48.2</c:v>
                </c:pt>
                <c:pt idx="16">
                  <c:v>48.2</c:v>
                </c:pt>
                <c:pt idx="17">
                  <c:v>48.2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'&lt;BENENNUNG&gt;EINZELSERIEN'!$M$4:$M$27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525-4CDB-8FB4-8CCAFCED5C51}"/>
            </c:ext>
          </c:extLst>
        </c:ser>
        <c:ser>
          <c:idx val="4"/>
          <c:order val="4"/>
          <c:tx>
            <c:v>etwas</c:v>
          </c:tx>
          <c:spPr>
            <a:ln w="952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'&lt;BENENNUNG&gt;EINZELSERIEN'!$I$4:$I$27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92.8</c:v>
                </c:pt>
                <c:pt idx="2">
                  <c:v>50.7</c:v>
                </c:pt>
                <c:pt idx="3">
                  <c:v>21.9</c:v>
                </c:pt>
                <c:pt idx="4">
                  <c:v>39.1</c:v>
                </c:pt>
                <c:pt idx="5">
                  <c:v>48.2</c:v>
                </c:pt>
                <c:pt idx="6">
                  <c:v>48.2</c:v>
                </c:pt>
                <c:pt idx="7">
                  <c:v>48.2</c:v>
                </c:pt>
                <c:pt idx="8">
                  <c:v>48.2</c:v>
                </c:pt>
                <c:pt idx="9">
                  <c:v>48.2</c:v>
                </c:pt>
                <c:pt idx="10">
                  <c:v>48.2</c:v>
                </c:pt>
                <c:pt idx="11">
                  <c:v>48.2</c:v>
                </c:pt>
                <c:pt idx="12">
                  <c:v>48.2</c:v>
                </c:pt>
                <c:pt idx="13">
                  <c:v>48.2</c:v>
                </c:pt>
                <c:pt idx="14">
                  <c:v>48.2</c:v>
                </c:pt>
                <c:pt idx="15">
                  <c:v>48.2</c:v>
                </c:pt>
                <c:pt idx="16">
                  <c:v>48.2</c:v>
                </c:pt>
                <c:pt idx="17">
                  <c:v>48.2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'&lt;BENENNUNG&gt;EINZELSERIEN'!$N$4:$N$27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25-4CDB-8FB4-8CCAFCED5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492560"/>
        <c:axId val="849492920"/>
      </c:scatterChart>
      <c:valAx>
        <c:axId val="849492560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Ausschöpfungsgrad</a:t>
                </a:r>
                <a:r>
                  <a:rPr lang="de-CH" baseline="0"/>
                  <a:t> [%] zur Profilgrenze nach Bedingung 1</a:t>
                </a:r>
              </a:p>
              <a:p>
                <a:pPr>
                  <a:defRPr/>
                </a:pPr>
                <a:r>
                  <a:rPr lang="de-CH" baseline="0"/>
                  <a:t> Rote Fläche: Profilbereich; Blaue Linien: Vorgabe Toleranzgrenzen identisch</a:t>
                </a:r>
              </a:p>
              <a:p>
                <a:pPr>
                  <a:defRPr/>
                </a:pPr>
                <a:r>
                  <a:rPr lang="de-CH" baseline="0"/>
                  <a:t>Warngrenzen, bezogen auf die Profilgrenzen (100%).</a:t>
                </a:r>
              </a:p>
            </c:rich>
          </c:tx>
          <c:layout>
            <c:manualLayout>
              <c:xMode val="edge"/>
              <c:yMode val="edge"/>
              <c:x val="0.23630635828244689"/>
              <c:y val="0.748541558448393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9492920"/>
        <c:crosses val="autoZero"/>
        <c:crossBetween val="midCat"/>
        <c:majorUnit val="10"/>
      </c:valAx>
      <c:valAx>
        <c:axId val="849492920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baseline="0"/>
                  <a:t>Ausschöpfungsgrad zur Profilgrenze [%]</a:t>
                </a:r>
              </a:p>
              <a:p>
                <a:pPr>
                  <a:defRPr/>
                </a:pPr>
                <a:r>
                  <a:rPr lang="de-CH" baseline="0"/>
                  <a:t>nach Bedingung 2  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949256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9.638001074878097E-3"/>
          <c:y val="0.1621532259764322"/>
          <c:w val="0.9775896684808042"/>
          <c:h val="6.37376261195566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00" b="1"/>
              <a:t>INTEGRAL</a:t>
            </a:r>
            <a:r>
              <a:rPr lang="de-CH" sz="1000" b="1" baseline="0"/>
              <a:t> - REGELKARTE MIT AUSSCHÖPFUNGSGRAD DER ZUL.</a:t>
            </a:r>
          </a:p>
          <a:p>
            <a:pPr>
              <a:defRPr sz="1000"/>
            </a:pPr>
            <a:r>
              <a:rPr lang="de-CH" sz="1000" b="1" baseline="0"/>
              <a:t>MAXIMALABWEICHUNG UND GABELWEITE DES SUMMEN - MITTELS</a:t>
            </a:r>
            <a:endParaRPr lang="de-CH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335093287757637"/>
          <c:y val="0.18267864702396072"/>
          <c:w val="0.83823390777703177"/>
          <c:h val="0.56365803064939468"/>
        </c:manualLayout>
      </c:layout>
      <c:scatterChart>
        <c:scatterStyle val="lineMarker"/>
        <c:varyColors val="0"/>
        <c:ser>
          <c:idx val="0"/>
          <c:order val="0"/>
          <c:tx>
            <c:v>Lage der akkumulierten Stichprobenmittel</c:v>
          </c:tx>
          <c:spPr>
            <a:ln w="9525" cap="rnd">
              <a:solidFill>
                <a:srgbClr val="FFC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  <a:prstDash val="sysDash"/>
              </a:ln>
              <a:effectLst/>
            </c:spPr>
          </c:marker>
          <c:xVal>
            <c:numRef>
              <c:f>'&lt;BENENNUNG&gt; SERIENSUMME'!$I$4:$I$27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80.3</c:v>
                </c:pt>
                <c:pt idx="2">
                  <c:v>78.5</c:v>
                </c:pt>
                <c:pt idx="3">
                  <c:v>127.4</c:v>
                </c:pt>
                <c:pt idx="4">
                  <c:v>137.80000000000001</c:v>
                </c:pt>
                <c:pt idx="5">
                  <c:v>45.4</c:v>
                </c:pt>
                <c:pt idx="6">
                  <c:v>45.4</c:v>
                </c:pt>
                <c:pt idx="7">
                  <c:v>45.4</c:v>
                </c:pt>
                <c:pt idx="8">
                  <c:v>45.4</c:v>
                </c:pt>
                <c:pt idx="9">
                  <c:v>45.4</c:v>
                </c:pt>
                <c:pt idx="10">
                  <c:v>45.4</c:v>
                </c:pt>
                <c:pt idx="11">
                  <c:v>45.4</c:v>
                </c:pt>
                <c:pt idx="12">
                  <c:v>45.4</c:v>
                </c:pt>
                <c:pt idx="13">
                  <c:v>45.4</c:v>
                </c:pt>
                <c:pt idx="14">
                  <c:v>45.4</c:v>
                </c:pt>
                <c:pt idx="15">
                  <c:v>45.4</c:v>
                </c:pt>
                <c:pt idx="16">
                  <c:v>45.4</c:v>
                </c:pt>
                <c:pt idx="17">
                  <c:v>45.4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SERIENSUMME'!$J$4:$J$27</c:f>
              <c:numCache>
                <c:formatCode>General</c:formatCode>
                <c:ptCount val="24"/>
                <c:pt idx="0">
                  <c:v>-143.69999999999999</c:v>
                </c:pt>
                <c:pt idx="1">
                  <c:v>-137.30000000000001</c:v>
                </c:pt>
                <c:pt idx="2">
                  <c:v>-121.8</c:v>
                </c:pt>
                <c:pt idx="3">
                  <c:v>-47.5</c:v>
                </c:pt>
                <c:pt idx="4">
                  <c:v>-31.1</c:v>
                </c:pt>
                <c:pt idx="5">
                  <c:v>11.7</c:v>
                </c:pt>
                <c:pt idx="6">
                  <c:v>11.7</c:v>
                </c:pt>
                <c:pt idx="7">
                  <c:v>11.7</c:v>
                </c:pt>
                <c:pt idx="8">
                  <c:v>11.7</c:v>
                </c:pt>
                <c:pt idx="9">
                  <c:v>11.7</c:v>
                </c:pt>
                <c:pt idx="10">
                  <c:v>11.7</c:v>
                </c:pt>
                <c:pt idx="11">
                  <c:v>11.7</c:v>
                </c:pt>
                <c:pt idx="12">
                  <c:v>11.7</c:v>
                </c:pt>
                <c:pt idx="13">
                  <c:v>11.7</c:v>
                </c:pt>
                <c:pt idx="14">
                  <c:v>11.7</c:v>
                </c:pt>
                <c:pt idx="15">
                  <c:v>11.7</c:v>
                </c:pt>
                <c:pt idx="16">
                  <c:v>11.7</c:v>
                </c:pt>
                <c:pt idx="17">
                  <c:v>11.7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83-44F0-AEF5-F687D517A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569856"/>
        <c:axId val="604571296"/>
      </c:scatterChart>
      <c:scatterChart>
        <c:scatterStyle val="smoothMarker"/>
        <c:varyColors val="0"/>
        <c:ser>
          <c:idx val="1"/>
          <c:order val="1"/>
          <c:tx>
            <c:v>Ausschöpfungsgrad [%] der Toleranzgrenzen</c:v>
          </c:tx>
          <c:spPr>
            <a:ln w="95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'&lt;BENENNUNG&gt; SERIENSUMME'!$I$4:$I$27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80.3</c:v>
                </c:pt>
                <c:pt idx="2">
                  <c:v>78.5</c:v>
                </c:pt>
                <c:pt idx="3">
                  <c:v>127.4</c:v>
                </c:pt>
                <c:pt idx="4">
                  <c:v>137.80000000000001</c:v>
                </c:pt>
                <c:pt idx="5">
                  <c:v>45.4</c:v>
                </c:pt>
                <c:pt idx="6">
                  <c:v>45.4</c:v>
                </c:pt>
                <c:pt idx="7">
                  <c:v>45.4</c:v>
                </c:pt>
                <c:pt idx="8">
                  <c:v>45.4</c:v>
                </c:pt>
                <c:pt idx="9">
                  <c:v>45.4</c:v>
                </c:pt>
                <c:pt idx="10">
                  <c:v>45.4</c:v>
                </c:pt>
                <c:pt idx="11">
                  <c:v>45.4</c:v>
                </c:pt>
                <c:pt idx="12">
                  <c:v>45.4</c:v>
                </c:pt>
                <c:pt idx="13">
                  <c:v>45.4</c:v>
                </c:pt>
                <c:pt idx="14">
                  <c:v>45.4</c:v>
                </c:pt>
                <c:pt idx="15">
                  <c:v>45.4</c:v>
                </c:pt>
                <c:pt idx="16">
                  <c:v>45.4</c:v>
                </c:pt>
                <c:pt idx="17">
                  <c:v>45.4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SERIENSUMME'!$K$4:$K$27</c:f>
              <c:numCache>
                <c:formatCode>General</c:formatCode>
                <c:ptCount val="24"/>
                <c:pt idx="18">
                  <c:v>53.77</c:v>
                </c:pt>
                <c:pt idx="19">
                  <c:v>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83-44F0-AEF5-F687D517AFE9}"/>
            </c:ext>
          </c:extLst>
        </c:ser>
        <c:ser>
          <c:idx val="2"/>
          <c:order val="2"/>
          <c:spPr>
            <a:ln w="95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'&lt;BENENNUNG&gt; SERIENSUMME'!$I$4:$I$27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80.3</c:v>
                </c:pt>
                <c:pt idx="2">
                  <c:v>78.5</c:v>
                </c:pt>
                <c:pt idx="3">
                  <c:v>127.4</c:v>
                </c:pt>
                <c:pt idx="4">
                  <c:v>137.80000000000001</c:v>
                </c:pt>
                <c:pt idx="5">
                  <c:v>45.4</c:v>
                </c:pt>
                <c:pt idx="6">
                  <c:v>45.4</c:v>
                </c:pt>
                <c:pt idx="7">
                  <c:v>45.4</c:v>
                </c:pt>
                <c:pt idx="8">
                  <c:v>45.4</c:v>
                </c:pt>
                <c:pt idx="9">
                  <c:v>45.4</c:v>
                </c:pt>
                <c:pt idx="10">
                  <c:v>45.4</c:v>
                </c:pt>
                <c:pt idx="11">
                  <c:v>45.4</c:v>
                </c:pt>
                <c:pt idx="12">
                  <c:v>45.4</c:v>
                </c:pt>
                <c:pt idx="13">
                  <c:v>45.4</c:v>
                </c:pt>
                <c:pt idx="14">
                  <c:v>45.4</c:v>
                </c:pt>
                <c:pt idx="15">
                  <c:v>45.4</c:v>
                </c:pt>
                <c:pt idx="16">
                  <c:v>45.4</c:v>
                </c:pt>
                <c:pt idx="17">
                  <c:v>45.4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SERIENSUMME'!$L$4:$L$27</c:f>
              <c:numCache>
                <c:formatCode>General</c:formatCode>
                <c:ptCount val="24"/>
                <c:pt idx="18">
                  <c:v>-53.77</c:v>
                </c:pt>
                <c:pt idx="19">
                  <c:v>-53.77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83-44F0-AEF5-F687D517AFE9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'&lt;BENENNUNG&gt; SERIENSUMME'!$I$4:$I$27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80.3</c:v>
                </c:pt>
                <c:pt idx="2">
                  <c:v>78.5</c:v>
                </c:pt>
                <c:pt idx="3">
                  <c:v>127.4</c:v>
                </c:pt>
                <c:pt idx="4">
                  <c:v>137.80000000000001</c:v>
                </c:pt>
                <c:pt idx="5">
                  <c:v>45.4</c:v>
                </c:pt>
                <c:pt idx="6">
                  <c:v>45.4</c:v>
                </c:pt>
                <c:pt idx="7">
                  <c:v>45.4</c:v>
                </c:pt>
                <c:pt idx="8">
                  <c:v>45.4</c:v>
                </c:pt>
                <c:pt idx="9">
                  <c:v>45.4</c:v>
                </c:pt>
                <c:pt idx="10">
                  <c:v>45.4</c:v>
                </c:pt>
                <c:pt idx="11">
                  <c:v>45.4</c:v>
                </c:pt>
                <c:pt idx="12">
                  <c:v>45.4</c:v>
                </c:pt>
                <c:pt idx="13">
                  <c:v>45.4</c:v>
                </c:pt>
                <c:pt idx="14">
                  <c:v>45.4</c:v>
                </c:pt>
                <c:pt idx="15">
                  <c:v>45.4</c:v>
                </c:pt>
                <c:pt idx="16">
                  <c:v>45.4</c:v>
                </c:pt>
                <c:pt idx="17">
                  <c:v>45.4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SERIENSUMME'!$M$4:$M$27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83-44F0-AEF5-F687D517AFE9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'&lt;BENENNUNG&gt; SERIENSUMME'!$I$4:$I$27</c:f>
              <c:numCache>
                <c:formatCode>General</c:formatCode>
                <c:ptCount val="24"/>
                <c:pt idx="0">
                  <c:v>79.7</c:v>
                </c:pt>
                <c:pt idx="1">
                  <c:v>80.3</c:v>
                </c:pt>
                <c:pt idx="2">
                  <c:v>78.5</c:v>
                </c:pt>
                <c:pt idx="3">
                  <c:v>127.4</c:v>
                </c:pt>
                <c:pt idx="4">
                  <c:v>137.80000000000001</c:v>
                </c:pt>
                <c:pt idx="5">
                  <c:v>45.4</c:v>
                </c:pt>
                <c:pt idx="6">
                  <c:v>45.4</c:v>
                </c:pt>
                <c:pt idx="7">
                  <c:v>45.4</c:v>
                </c:pt>
                <c:pt idx="8">
                  <c:v>45.4</c:v>
                </c:pt>
                <c:pt idx="9">
                  <c:v>45.4</c:v>
                </c:pt>
                <c:pt idx="10">
                  <c:v>45.4</c:v>
                </c:pt>
                <c:pt idx="11">
                  <c:v>45.4</c:v>
                </c:pt>
                <c:pt idx="12">
                  <c:v>45.4</c:v>
                </c:pt>
                <c:pt idx="13">
                  <c:v>45.4</c:v>
                </c:pt>
                <c:pt idx="14">
                  <c:v>45.4</c:v>
                </c:pt>
                <c:pt idx="15">
                  <c:v>45.4</c:v>
                </c:pt>
                <c:pt idx="16">
                  <c:v>45.4</c:v>
                </c:pt>
                <c:pt idx="17">
                  <c:v>45.4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SERIENSUMME'!$N$4:$N$27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683-44F0-AEF5-F687D517A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569856"/>
        <c:axId val="604571296"/>
      </c:scatterChart>
      <c:valAx>
        <c:axId val="604569856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Ausschöpfungsgrad</a:t>
                </a:r>
                <a:r>
                  <a:rPr lang="de-CH" baseline="0"/>
                  <a:t> [%] des </a:t>
                </a:r>
                <a:r>
                  <a:rPr lang="el-GR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Mittels zur Profilgrenze nach Bedingung 1</a:t>
                </a:r>
              </a:p>
              <a:p>
                <a:pPr>
                  <a:defRPr/>
                </a:pP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Rote Fläche:  Profilbereich; Blau: Vorgabe Toleranzgrenzen identisch</a:t>
                </a:r>
              </a:p>
              <a:p>
                <a:pPr>
                  <a:defRPr/>
                </a:pP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Warngrenzen, bezogen auf die Profilgrenzen (100%).</a:t>
                </a:r>
              </a:p>
              <a:p>
                <a:pPr>
                  <a:defRPr/>
                </a:pP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13611644409110513"/>
              <c:y val="0.79786195644463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4571296"/>
        <c:crosses val="autoZero"/>
        <c:crossBetween val="midCat"/>
        <c:majorUnit val="10"/>
      </c:valAx>
      <c:valAx>
        <c:axId val="604571296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Ausschöpfungsgrad</a:t>
                </a:r>
                <a:r>
                  <a:rPr lang="de-CH" baseline="0"/>
                  <a:t> [%] des </a:t>
                </a:r>
                <a:r>
                  <a:rPr lang="el-GR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Mittels zur Profilgrenze</a:t>
                </a:r>
              </a:p>
              <a:p>
                <a:pPr>
                  <a:defRPr/>
                </a:pPr>
                <a:r>
                  <a:rPr lang="de-CH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nach Bedingung 2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458410170847603E-2"/>
              <c:y val="0.19591257823541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4569856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8.6606390770921096E-2"/>
          <c:y val="0.1130507577681822"/>
          <c:w val="0.79508629020744792"/>
          <c:h val="3.80070227708023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AUSSCHUSS</a:t>
            </a:r>
            <a:r>
              <a:rPr lang="de-CH" b="1" baseline="0"/>
              <a:t> - GANGLINIEN ZUR INTEGRAL - REGELKARTE</a:t>
            </a:r>
          </a:p>
          <a:p>
            <a:pPr>
              <a:defRPr b="1"/>
            </a:pPr>
            <a:r>
              <a:rPr lang="de-CH" b="1" baseline="0"/>
              <a:t>(Ausschuss - Bandbreiten oberhalb und unterhalb der definierten Warngrenzen [%])</a:t>
            </a:r>
            <a:endParaRPr lang="de-CH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Ausschussanteil unterhalb der UNTEREN  Warngrenze; unterer Schätzwert [%]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9</c:v>
                </c:pt>
                <c:pt idx="2">
                  <c:v>15</c:v>
                </c:pt>
                <c:pt idx="3">
                  <c:v>22</c:v>
                </c:pt>
                <c:pt idx="4">
                  <c:v>29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1</c:v>
                </c:pt>
                <c:pt idx="16">
                  <c:v>35</c:v>
                </c:pt>
                <c:pt idx="17">
                  <c:v>35</c:v>
                </c:pt>
              </c:numCache>
            </c:numRef>
          </c:xVal>
          <c:yVal>
            <c:numRef>
              <c:f>'AUSSCHUSS - GANGLINIE'!$B$133:$B$150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2F-4DDC-B05B-B85CE903380A}"/>
            </c:ext>
          </c:extLst>
        </c:ser>
        <c:ser>
          <c:idx val="1"/>
          <c:order val="1"/>
          <c:tx>
            <c:v>Ausschussanteil unterhalb der UNTEREN Warngrenze; oberer Schätzwert [%]</c:v>
          </c:tx>
          <c:spPr>
            <a:ln w="95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9</c:v>
                </c:pt>
                <c:pt idx="2">
                  <c:v>15</c:v>
                </c:pt>
                <c:pt idx="3">
                  <c:v>22</c:v>
                </c:pt>
                <c:pt idx="4">
                  <c:v>29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1</c:v>
                </c:pt>
                <c:pt idx="16">
                  <c:v>35</c:v>
                </c:pt>
                <c:pt idx="17">
                  <c:v>35</c:v>
                </c:pt>
              </c:numCache>
            </c:numRef>
          </c:xVal>
          <c:yVal>
            <c:numRef>
              <c:f>'AUSSCHUSS - GANGLINIE'!$C$133:$C$150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2F-4DDC-B05B-B85CE903380A}"/>
            </c:ext>
          </c:extLst>
        </c:ser>
        <c:ser>
          <c:idx val="2"/>
          <c:order val="2"/>
          <c:tx>
            <c:v>Ausschussanteil oberhalb der OBEREN Warngrenze; unterer Schätzwert [%]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9</c:v>
                </c:pt>
                <c:pt idx="2">
                  <c:v>15</c:v>
                </c:pt>
                <c:pt idx="3">
                  <c:v>22</c:v>
                </c:pt>
                <c:pt idx="4">
                  <c:v>29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1</c:v>
                </c:pt>
                <c:pt idx="16">
                  <c:v>35</c:v>
                </c:pt>
                <c:pt idx="17">
                  <c:v>35</c:v>
                </c:pt>
              </c:numCache>
            </c:numRef>
          </c:xVal>
          <c:yVal>
            <c:numRef>
              <c:f>'AUSSCHUSS - GANGLINIE'!$D$133:$D$150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2F-4DDC-B05B-B85CE903380A}"/>
            </c:ext>
          </c:extLst>
        </c:ser>
        <c:ser>
          <c:idx val="3"/>
          <c:order val="3"/>
          <c:tx>
            <c:v>Ausschussanteil oberhalb der OBEREN Warngrenze; oberer Schätzwert [%]</c:v>
          </c:tx>
          <c:spPr>
            <a:ln w="95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9</c:v>
                </c:pt>
                <c:pt idx="2">
                  <c:v>15</c:v>
                </c:pt>
                <c:pt idx="3">
                  <c:v>22</c:v>
                </c:pt>
                <c:pt idx="4">
                  <c:v>29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1</c:v>
                </c:pt>
                <c:pt idx="16">
                  <c:v>35</c:v>
                </c:pt>
                <c:pt idx="17">
                  <c:v>35</c:v>
                </c:pt>
              </c:numCache>
            </c:numRef>
          </c:xVal>
          <c:yVal>
            <c:numRef>
              <c:f>'AUSSCHUSS - GANGLINIE'!$E$133:$E$150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2F-4DDC-B05B-B85CE9033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22448"/>
        <c:axId val="556324088"/>
      </c:scatterChart>
      <c:valAx>
        <c:axId val="556322448"/>
        <c:scaling>
          <c:orientation val="minMax"/>
          <c:max val="5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Summe</a:t>
                </a:r>
                <a:r>
                  <a:rPr lang="de-CH" baseline="0"/>
                  <a:t> aller Messwerte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4088"/>
        <c:crosses val="autoZero"/>
        <c:crossBetween val="midCat"/>
        <c:majorUnit val="20"/>
      </c:valAx>
      <c:valAx>
        <c:axId val="556324088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Bandbreiten der Ausschussanteile [%]</a:t>
                </a:r>
              </a:p>
              <a:p>
                <a:pPr>
                  <a:defRPr/>
                </a:pPr>
                <a:r>
                  <a:rPr lang="en-US"/>
                  <a:t> (+ = oberhalb oberem Toleranzwert; - = unterhalb unterem Toleranzwert)</a:t>
                </a:r>
              </a:p>
            </c:rich>
          </c:tx>
          <c:layout>
            <c:manualLayout>
              <c:xMode val="edge"/>
              <c:yMode val="edge"/>
              <c:x val="1.4907563987387483E-2"/>
              <c:y val="0.15984174007951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2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 horizontalDpi="-3" verticalDpi="-3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121920</xdr:colOff>
      <xdr:row>5</xdr:row>
      <xdr:rowOff>43580</xdr:rowOff>
    </xdr:from>
    <xdr:ext cx="283791" cy="31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35B1191-9207-4D2D-9242-06FF10CF69E3}"/>
            </a:ext>
          </a:extLst>
        </xdr:cNvPr>
        <xdr:cNvSpPr txBox="1"/>
      </xdr:nvSpPr>
      <xdr:spPr>
        <a:xfrm flipV="1">
          <a:off x="8100060" y="1003700"/>
          <a:ext cx="283791" cy="31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7</xdr:col>
      <xdr:colOff>32842</xdr:colOff>
      <xdr:row>0</xdr:row>
      <xdr:rowOff>177362</xdr:rowOff>
    </xdr:from>
    <xdr:to>
      <xdr:col>13</xdr:col>
      <xdr:colOff>762000</xdr:colOff>
      <xdr:row>27</xdr:row>
      <xdr:rowOff>151086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492C378E-AB6E-51F0-FF8E-E57FA6AC7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</cdr:x>
      <cdr:y>0.34833</cdr:y>
    </cdr:from>
    <cdr:to>
      <cdr:x>0.66167</cdr:x>
      <cdr:y>0.65424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74CE5A55-1209-B128-4D64-A3FA51AF3048}"/>
            </a:ext>
          </a:extLst>
        </cdr:cNvPr>
        <cdr:cNvSpPr txBox="1"/>
      </cdr:nvSpPr>
      <cdr:spPr>
        <a:xfrm xmlns:a="http://schemas.openxmlformats.org/drawingml/2006/main">
          <a:off x="617485" y="1780189"/>
          <a:ext cx="4020206" cy="1563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0.15183</cdr:x>
      <cdr:y>0.37404</cdr:y>
    </cdr:from>
    <cdr:to>
      <cdr:x>0.28229</cdr:x>
      <cdr:y>0.55296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417FB959-EB1B-DB91-8A8F-DFADF1002B6A}"/>
            </a:ext>
          </a:extLst>
        </cdr:cNvPr>
        <cdr:cNvSpPr txBox="1"/>
      </cdr:nvSpPr>
      <cdr:spPr>
        <a:xfrm xmlns:a="http://schemas.openxmlformats.org/drawingml/2006/main">
          <a:off x="1064174" y="191156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0.08912</cdr:x>
      <cdr:y>0.34441</cdr:y>
    </cdr:from>
    <cdr:to>
      <cdr:x>0.66041</cdr:x>
      <cdr:y>0.65691</cdr:y>
    </cdr:to>
    <cdr:sp macro="" textlink="">
      <cdr:nvSpPr>
        <cdr:cNvPr id="4" name="Textfeld 3">
          <a:extLst xmlns:a="http://schemas.openxmlformats.org/drawingml/2006/main">
            <a:ext uri="{FF2B5EF4-FFF2-40B4-BE49-F238E27FC236}">
              <a16:creationId xmlns:a16="http://schemas.microsoft.com/office/drawing/2014/main" id="{9514190E-54D3-7481-E8C9-6F87EE0AE1E6}"/>
            </a:ext>
          </a:extLst>
        </cdr:cNvPr>
        <cdr:cNvSpPr txBox="1"/>
      </cdr:nvSpPr>
      <cdr:spPr>
        <a:xfrm xmlns:a="http://schemas.openxmlformats.org/drawingml/2006/main">
          <a:off x="624054" y="1701361"/>
          <a:ext cx="4000500" cy="15437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0.10694</cdr:x>
      <cdr:y>0.36702</cdr:y>
    </cdr:from>
    <cdr:to>
      <cdr:x>0.47842</cdr:x>
      <cdr:y>0.64628</cdr:y>
    </cdr:to>
    <cdr:sp macro="" textlink="">
      <cdr:nvSpPr>
        <cdr:cNvPr id="5" name="Textfeld 4">
          <a:extLst xmlns:a="http://schemas.openxmlformats.org/drawingml/2006/main">
            <a:ext uri="{FF2B5EF4-FFF2-40B4-BE49-F238E27FC236}">
              <a16:creationId xmlns:a16="http://schemas.microsoft.com/office/drawing/2014/main" id="{BC5BFF42-3ADA-CA4B-54F0-69DC9FBF950A}"/>
            </a:ext>
          </a:extLst>
        </cdr:cNvPr>
        <cdr:cNvSpPr txBox="1"/>
      </cdr:nvSpPr>
      <cdr:spPr>
        <a:xfrm xmlns:a="http://schemas.openxmlformats.org/drawingml/2006/main">
          <a:off x="748865" y="1813035"/>
          <a:ext cx="2601310" cy="137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0.18199</cdr:x>
      <cdr:y>0.38697</cdr:y>
    </cdr:from>
    <cdr:to>
      <cdr:x>0.41463</cdr:x>
      <cdr:y>0.625</cdr:y>
    </cdr:to>
    <cdr:sp macro="" textlink="">
      <cdr:nvSpPr>
        <cdr:cNvPr id="6" name="Textfeld 5">
          <a:extLst xmlns:a="http://schemas.openxmlformats.org/drawingml/2006/main">
            <a:ext uri="{FF2B5EF4-FFF2-40B4-BE49-F238E27FC236}">
              <a16:creationId xmlns:a16="http://schemas.microsoft.com/office/drawing/2014/main" id="{C243F6B3-4EDB-3DFE-EE27-5DA77A88CD0C}"/>
            </a:ext>
          </a:extLst>
        </cdr:cNvPr>
        <cdr:cNvSpPr txBox="1"/>
      </cdr:nvSpPr>
      <cdr:spPr>
        <a:xfrm xmlns:a="http://schemas.openxmlformats.org/drawingml/2006/main">
          <a:off x="1274381" y="1911568"/>
          <a:ext cx="1629103" cy="1175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0.16886</cdr:x>
      <cdr:y>0.35638</cdr:y>
    </cdr:from>
    <cdr:to>
      <cdr:x>0.69606</cdr:x>
      <cdr:y>0.64096</cdr:y>
    </cdr:to>
    <cdr:sp macro="" textlink="">
      <cdr:nvSpPr>
        <cdr:cNvPr id="7" name="Textfeld 6">
          <a:extLst xmlns:a="http://schemas.openxmlformats.org/drawingml/2006/main">
            <a:ext uri="{FF2B5EF4-FFF2-40B4-BE49-F238E27FC236}">
              <a16:creationId xmlns:a16="http://schemas.microsoft.com/office/drawing/2014/main" id="{67F2B79D-6671-6637-B3E1-19D4C1714D66}"/>
            </a:ext>
          </a:extLst>
        </cdr:cNvPr>
        <cdr:cNvSpPr txBox="1"/>
      </cdr:nvSpPr>
      <cdr:spPr>
        <a:xfrm xmlns:a="http://schemas.openxmlformats.org/drawingml/2006/main">
          <a:off x="1182415" y="1760483"/>
          <a:ext cx="3691759" cy="1405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0.0863</cdr:x>
      <cdr:y>0.34176</cdr:y>
    </cdr:from>
    <cdr:to>
      <cdr:x>0.66323</cdr:x>
      <cdr:y>0.65824</cdr:y>
    </cdr:to>
    <cdr:sp macro="" textlink="">
      <cdr:nvSpPr>
        <cdr:cNvPr id="8" name="Textfeld 7">
          <a:extLst xmlns:a="http://schemas.openxmlformats.org/drawingml/2006/main">
            <a:ext uri="{FF2B5EF4-FFF2-40B4-BE49-F238E27FC236}">
              <a16:creationId xmlns:a16="http://schemas.microsoft.com/office/drawing/2014/main" id="{1E46E677-BED1-572B-47FD-B7CBCFF23769}"/>
            </a:ext>
          </a:extLst>
        </cdr:cNvPr>
        <cdr:cNvSpPr txBox="1"/>
      </cdr:nvSpPr>
      <cdr:spPr>
        <a:xfrm xmlns:a="http://schemas.openxmlformats.org/drawingml/2006/main">
          <a:off x="604347" y="1688224"/>
          <a:ext cx="4039913" cy="1563415"/>
        </a:xfrm>
        <a:prstGeom xmlns:a="http://schemas.openxmlformats.org/drawingml/2006/main" prst="rect">
          <a:avLst/>
        </a:prstGeom>
        <a:solidFill xmlns:a="http://schemas.openxmlformats.org/drawingml/2006/main">
          <a:srgbClr val="FF99FF">
            <a:alpha val="22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685800</xdr:colOff>
      <xdr:row>10</xdr:row>
      <xdr:rowOff>30480</xdr:rowOff>
    </xdr:from>
    <xdr:ext cx="184731" cy="26456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8DBC5FC9-8C35-408B-BDD9-D2EA9B8869F5}"/>
            </a:ext>
          </a:extLst>
        </xdr:cNvPr>
        <xdr:cNvSpPr txBox="1"/>
      </xdr:nvSpPr>
      <xdr:spPr>
        <a:xfrm>
          <a:off x="608838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7</xdr:col>
      <xdr:colOff>754380</xdr:colOff>
      <xdr:row>8</xdr:row>
      <xdr:rowOff>60960</xdr:rowOff>
    </xdr:from>
    <xdr:ext cx="4130040" cy="175260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4C15F340-83CC-F8BF-0932-176D5A76F6FC}"/>
            </a:ext>
          </a:extLst>
        </xdr:cNvPr>
        <xdr:cNvSpPr txBox="1"/>
      </xdr:nvSpPr>
      <xdr:spPr>
        <a:xfrm>
          <a:off x="5646420" y="1524000"/>
          <a:ext cx="4130040" cy="1752600"/>
        </a:xfrm>
        <a:prstGeom prst="rect">
          <a:avLst/>
        </a:prstGeom>
        <a:solidFill>
          <a:srgbClr val="FF99FF">
            <a:alpha val="24000"/>
          </a:srgb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/>
        </a:p>
      </xdr:txBody>
    </xdr:sp>
    <xdr:clientData/>
  </xdr:oneCellAnchor>
  <xdr:twoCellAnchor>
    <xdr:from>
      <xdr:col>7</xdr:col>
      <xdr:colOff>22860</xdr:colOff>
      <xdr:row>1</xdr:row>
      <xdr:rowOff>0</xdr:rowOff>
    </xdr:from>
    <xdr:to>
      <xdr:col>13</xdr:col>
      <xdr:colOff>762000</xdr:colOff>
      <xdr:row>31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1EEED87-C653-96FE-6E14-F924A4FB3C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0.12448</cdr:x>
      <cdr:y>0.27703</cdr:y>
    </cdr:from>
    <cdr:to>
      <cdr:x>0.68515</cdr:x>
      <cdr:y>0.6527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65E18A24-0DC9-18FA-13BE-D6DC2E18A67C}"/>
            </a:ext>
          </a:extLst>
        </cdr:cNvPr>
        <cdr:cNvSpPr txBox="1"/>
      </cdr:nvSpPr>
      <cdr:spPr>
        <a:xfrm xmlns:a="http://schemas.openxmlformats.org/drawingml/2006/main">
          <a:off x="906780" y="1562100"/>
          <a:ext cx="4084320" cy="2118360"/>
        </a:xfrm>
        <a:prstGeom xmlns:a="http://schemas.openxmlformats.org/drawingml/2006/main" prst="rect">
          <a:avLst/>
        </a:prstGeom>
        <a:solidFill xmlns:a="http://schemas.openxmlformats.org/drawingml/2006/main">
          <a:srgbClr val="FF66CC">
            <a:alpha val="22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152</xdr:row>
      <xdr:rowOff>22860</xdr:rowOff>
    </xdr:from>
    <xdr:to>
      <xdr:col>8</xdr:col>
      <xdr:colOff>754380</xdr:colOff>
      <xdr:row>172</xdr:row>
      <xdr:rowOff>15240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4054BDB-E19B-44EF-A583-BA8E3E345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0.89933</cdr:x>
      <cdr:y>0.07114</cdr:y>
    </cdr:from>
    <cdr:to>
      <cdr:x>1</cdr:x>
      <cdr:y>0.31504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EBEEF9BA-FE8E-4C11-9A89-C42B1AC7646C}"/>
            </a:ext>
          </a:extLst>
        </cdr:cNvPr>
        <cdr:cNvSpPr txBox="1"/>
      </cdr:nvSpPr>
      <cdr:spPr>
        <a:xfrm xmlns:a="http://schemas.openxmlformats.org/drawingml/2006/main">
          <a:off x="8641080" y="2667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0.2446</cdr:x>
      <cdr:y>0.1858</cdr:y>
    </cdr:from>
    <cdr:to>
      <cdr:x>0.96412</cdr:x>
      <cdr:y>0.78288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A2BACFC8-F5BA-4DDF-8CCE-AC3224451696}"/>
            </a:ext>
          </a:extLst>
        </cdr:cNvPr>
        <cdr:cNvSpPr txBox="1"/>
      </cdr:nvSpPr>
      <cdr:spPr>
        <a:xfrm xmlns:a="http://schemas.openxmlformats.org/drawingml/2006/main">
          <a:off x="2752909" y="678166"/>
          <a:ext cx="8097971" cy="217933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  <a:alpha val="3400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  <a:p xmlns:a="http://schemas.openxmlformats.org/drawingml/2006/main">
          <a:endParaRPr lang="de-CH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raphpad.com/quickcalcs/grubbs1/" TargetMode="External"/><Relationship Id="rId2" Type="http://schemas.openxmlformats.org/officeDocument/2006/relationships/hyperlink" Target="http://www.graphpad.com/quickcalcs/grubbs1/" TargetMode="External"/><Relationship Id="rId1" Type="http://schemas.openxmlformats.org/officeDocument/2006/relationships/hyperlink" Target="http://www.graphpad.com/quickcalcs/grubbs1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U82"/>
  <sheetViews>
    <sheetView workbookViewId="0">
      <selection activeCell="K20" sqref="K20"/>
    </sheetView>
  </sheetViews>
  <sheetFormatPr baseColWidth="10" defaultRowHeight="14.4" x14ac:dyDescent="0.3"/>
  <cols>
    <col min="1" max="1" width="17.77734375" customWidth="1"/>
    <col min="8" max="8" width="13.77734375" customWidth="1"/>
    <col min="9" max="9" width="13.44140625" customWidth="1"/>
    <col min="10" max="10" width="13.6640625" customWidth="1"/>
    <col min="11" max="11" width="12" customWidth="1"/>
    <col min="12" max="12" width="14.44140625" customWidth="1"/>
    <col min="13" max="13" width="14.109375" customWidth="1"/>
    <col min="14" max="14" width="13" customWidth="1"/>
    <col min="15" max="15" width="13.109375" customWidth="1"/>
    <col min="16" max="16" width="13" customWidth="1"/>
    <col min="17" max="17" width="13.6640625" customWidth="1"/>
    <col min="18" max="18" width="10.88671875" customWidth="1"/>
    <col min="19" max="19" width="11.109375" customWidth="1"/>
    <col min="21" max="21" width="12.44140625" customWidth="1"/>
  </cols>
  <sheetData>
    <row r="1" spans="1:21" ht="15" thickBot="1" x14ac:dyDescent="0.35">
      <c r="A1" s="128" t="s">
        <v>23</v>
      </c>
      <c r="B1" s="183" t="s">
        <v>100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29"/>
      <c r="U1" s="48"/>
    </row>
    <row r="2" spans="1:21" ht="23.4" x14ac:dyDescent="0.45">
      <c r="A2" s="130" t="s">
        <v>24</v>
      </c>
      <c r="B2" s="185" t="s">
        <v>25</v>
      </c>
      <c r="C2" s="186"/>
      <c r="D2" s="186"/>
      <c r="E2" s="186"/>
      <c r="F2" s="186"/>
      <c r="G2" s="187"/>
      <c r="H2" s="188" t="s">
        <v>99</v>
      </c>
      <c r="I2" s="189"/>
      <c r="J2" s="189"/>
      <c r="K2" s="189"/>
      <c r="L2" s="189"/>
      <c r="M2" s="190"/>
      <c r="N2" s="188" t="s">
        <v>101</v>
      </c>
      <c r="O2" s="189"/>
      <c r="P2" s="189"/>
      <c r="Q2" s="189"/>
      <c r="R2" s="189"/>
      <c r="S2" s="189"/>
      <c r="T2" s="131"/>
      <c r="U2" s="132"/>
    </row>
    <row r="3" spans="1:21" x14ac:dyDescent="0.3">
      <c r="A3" s="130" t="s">
        <v>115</v>
      </c>
      <c r="B3" s="129" t="s">
        <v>165</v>
      </c>
      <c r="D3" s="191">
        <f>'&lt;BENENNUNG&gt;EINZELSERIEN'!$D$2</f>
        <v>1234567</v>
      </c>
      <c r="E3" s="192"/>
      <c r="F3" s="192"/>
      <c r="G3" s="193"/>
      <c r="H3" s="129" t="s">
        <v>165</v>
      </c>
      <c r="J3" s="191">
        <f>'&lt;BENENNUNG&gt;EINZELSERIEN'!$D$2</f>
        <v>1234567</v>
      </c>
      <c r="K3" s="192"/>
      <c r="L3" s="192"/>
      <c r="M3" s="193"/>
      <c r="N3" s="129" t="s">
        <v>165</v>
      </c>
      <c r="P3" s="191">
        <f>'&lt;BENENNUNG&gt;EINZELSERIEN'!$D$2</f>
        <v>1234567</v>
      </c>
      <c r="Q3" s="192"/>
      <c r="R3" s="192"/>
      <c r="S3" s="193"/>
      <c r="T3" s="133"/>
    </row>
    <row r="4" spans="1:21" ht="15" thickBot="1" x14ac:dyDescent="0.35">
      <c r="A4" s="134" t="s">
        <v>182</v>
      </c>
      <c r="B4" s="135"/>
      <c r="C4" s="127"/>
      <c r="D4" s="55" t="s">
        <v>186</v>
      </c>
      <c r="E4" s="127"/>
      <c r="F4" s="127"/>
      <c r="G4" s="136"/>
      <c r="H4" s="135"/>
      <c r="I4" s="137"/>
      <c r="J4" s="56" t="s">
        <v>186</v>
      </c>
      <c r="K4" s="137"/>
      <c r="L4" s="137"/>
      <c r="M4" s="138"/>
      <c r="N4" s="135"/>
      <c r="O4" s="137"/>
      <c r="P4" s="56" t="s">
        <v>186</v>
      </c>
      <c r="Q4" s="137"/>
      <c r="R4" s="137"/>
      <c r="S4" s="137"/>
      <c r="T4" s="135"/>
      <c r="U4" s="127"/>
    </row>
    <row r="5" spans="1:21" ht="15" thickBot="1" x14ac:dyDescent="0.35">
      <c r="A5" s="139" t="s">
        <v>183</v>
      </c>
      <c r="B5" s="8">
        <v>42584</v>
      </c>
      <c r="C5" s="9">
        <v>42594</v>
      </c>
      <c r="D5" s="10" t="s">
        <v>235</v>
      </c>
      <c r="E5" s="10" t="s">
        <v>236</v>
      </c>
      <c r="F5" s="10" t="s">
        <v>8</v>
      </c>
      <c r="G5" s="11" t="s">
        <v>9</v>
      </c>
      <c r="H5" s="12" t="s">
        <v>10</v>
      </c>
      <c r="I5" s="10" t="s">
        <v>11</v>
      </c>
      <c r="J5" s="10" t="s">
        <v>12</v>
      </c>
      <c r="K5" s="10" t="s">
        <v>13</v>
      </c>
      <c r="L5" s="10" t="s">
        <v>14</v>
      </c>
      <c r="M5" s="11" t="s">
        <v>15</v>
      </c>
      <c r="N5" s="12" t="s">
        <v>16</v>
      </c>
      <c r="O5" s="13" t="s">
        <v>17</v>
      </c>
      <c r="P5" s="10" t="s">
        <v>18</v>
      </c>
      <c r="Q5" s="10" t="s">
        <v>19</v>
      </c>
      <c r="R5" s="10" t="s">
        <v>20</v>
      </c>
      <c r="S5" s="14" t="s">
        <v>21</v>
      </c>
      <c r="T5" s="140"/>
      <c r="U5" s="137"/>
    </row>
    <row r="6" spans="1:21" x14ac:dyDescent="0.3">
      <c r="A6" s="141" t="s">
        <v>184</v>
      </c>
      <c r="B6" s="15">
        <v>49.2</v>
      </c>
      <c r="C6" s="16">
        <v>50.21</v>
      </c>
      <c r="D6" s="21">
        <v>49.85</v>
      </c>
      <c r="E6" s="21">
        <v>49.85</v>
      </c>
      <c r="F6" s="21">
        <v>50.27</v>
      </c>
      <c r="G6" s="17">
        <v>50.22</v>
      </c>
      <c r="H6" s="18"/>
      <c r="I6" s="49"/>
      <c r="J6" s="16"/>
      <c r="K6" s="16"/>
      <c r="L6" s="16"/>
      <c r="M6" s="17"/>
      <c r="N6" s="18"/>
      <c r="O6" s="20"/>
      <c r="P6" s="16"/>
      <c r="Q6" s="16"/>
      <c r="R6" s="16"/>
      <c r="S6" s="19"/>
      <c r="T6" s="140"/>
      <c r="U6" s="137"/>
    </row>
    <row r="7" spans="1:21" x14ac:dyDescent="0.3">
      <c r="A7" s="142">
        <v>2</v>
      </c>
      <c r="B7" s="15">
        <v>48.9</v>
      </c>
      <c r="C7" s="21">
        <v>50.24</v>
      </c>
      <c r="D7" s="21">
        <v>49.82</v>
      </c>
      <c r="E7" s="21">
        <v>49.86</v>
      </c>
      <c r="F7" s="21">
        <v>50.22</v>
      </c>
      <c r="G7" s="22">
        <v>50.23</v>
      </c>
      <c r="H7" s="23"/>
      <c r="I7" s="50"/>
      <c r="J7" s="21"/>
      <c r="K7" s="21"/>
      <c r="L7" s="21"/>
      <c r="M7" s="22"/>
      <c r="N7" s="23"/>
      <c r="O7" s="25"/>
      <c r="P7" s="21"/>
      <c r="Q7" s="21"/>
      <c r="R7" s="21"/>
      <c r="S7" s="24"/>
      <c r="T7" s="140"/>
      <c r="U7" s="137"/>
    </row>
    <row r="8" spans="1:21" x14ac:dyDescent="0.3">
      <c r="A8" s="143" t="s">
        <v>185</v>
      </c>
      <c r="B8" s="15">
        <v>49.28</v>
      </c>
      <c r="C8" s="21">
        <v>49.83</v>
      </c>
      <c r="D8" s="21">
        <v>50.29</v>
      </c>
      <c r="E8" s="21">
        <v>50.61</v>
      </c>
      <c r="F8" s="21">
        <v>50.23</v>
      </c>
      <c r="G8" s="22">
        <v>49.1</v>
      </c>
      <c r="H8" s="23"/>
      <c r="I8" s="50"/>
      <c r="J8" s="21"/>
      <c r="K8" s="21"/>
      <c r="L8" s="21"/>
      <c r="M8" s="22"/>
      <c r="N8" s="23"/>
      <c r="O8" s="25"/>
      <c r="P8" s="21"/>
      <c r="Q8" s="21"/>
      <c r="R8" s="21"/>
      <c r="S8" s="24"/>
      <c r="T8" s="140"/>
      <c r="U8" s="137"/>
    </row>
    <row r="9" spans="1:21" x14ac:dyDescent="0.3">
      <c r="A9" s="144">
        <v>4</v>
      </c>
      <c r="B9" s="26">
        <v>49.5</v>
      </c>
      <c r="C9" s="27">
        <v>48.9</v>
      </c>
      <c r="D9" s="31">
        <v>50.22</v>
      </c>
      <c r="E9" s="27">
        <v>51.2</v>
      </c>
      <c r="F9" s="27">
        <v>51.3</v>
      </c>
      <c r="G9" s="28">
        <v>51.6</v>
      </c>
      <c r="H9" s="29"/>
      <c r="I9" s="51"/>
      <c r="J9" s="27"/>
      <c r="K9" s="27"/>
      <c r="L9" s="27"/>
      <c r="M9" s="28"/>
      <c r="N9" s="29"/>
      <c r="O9" s="30"/>
      <c r="P9" s="27"/>
      <c r="Q9" s="27"/>
      <c r="R9" s="27"/>
      <c r="S9" s="28"/>
      <c r="T9" s="140"/>
      <c r="U9" s="137"/>
    </row>
    <row r="10" spans="1:21" x14ac:dyDescent="0.3">
      <c r="A10" s="145">
        <v>5</v>
      </c>
      <c r="B10" s="2">
        <v>50.1</v>
      </c>
      <c r="C10" s="2"/>
      <c r="D10" s="31">
        <v>49.8</v>
      </c>
      <c r="E10" s="31">
        <v>50.9</v>
      </c>
      <c r="F10" s="31">
        <v>50.5</v>
      </c>
      <c r="G10" s="32">
        <v>51.5</v>
      </c>
      <c r="H10" s="33"/>
      <c r="I10" s="52"/>
      <c r="J10" s="31"/>
      <c r="K10" s="31"/>
      <c r="L10" s="31"/>
      <c r="M10" s="32"/>
      <c r="N10" s="33"/>
      <c r="O10" s="35"/>
      <c r="P10" s="31"/>
      <c r="Q10" s="31"/>
      <c r="R10" s="31"/>
      <c r="S10" s="34"/>
      <c r="T10" s="140"/>
      <c r="U10" s="137"/>
    </row>
    <row r="11" spans="1:21" x14ac:dyDescent="0.3">
      <c r="A11" s="145">
        <v>6</v>
      </c>
      <c r="B11" s="2"/>
      <c r="C11" s="2"/>
      <c r="D11" s="31">
        <v>49.5</v>
      </c>
      <c r="E11" s="31">
        <v>49.8</v>
      </c>
      <c r="F11" s="31">
        <v>49.1</v>
      </c>
      <c r="G11" s="32">
        <v>52.1</v>
      </c>
      <c r="H11" s="33"/>
      <c r="I11" s="52"/>
      <c r="J11" s="31"/>
      <c r="K11" s="31"/>
      <c r="L11" s="31"/>
      <c r="M11" s="32"/>
      <c r="N11" s="33"/>
      <c r="O11" s="35"/>
      <c r="P11" s="31"/>
      <c r="Q11" s="31"/>
      <c r="R11" s="31"/>
      <c r="S11" s="34"/>
      <c r="T11" s="140"/>
      <c r="U11" s="137"/>
    </row>
    <row r="12" spans="1:21" x14ac:dyDescent="0.3">
      <c r="A12" s="145">
        <v>7</v>
      </c>
      <c r="B12" s="2"/>
      <c r="C12" s="2"/>
      <c r="D12" s="1"/>
      <c r="E12" s="31">
        <v>50</v>
      </c>
      <c r="F12" s="31">
        <v>48.8</v>
      </c>
      <c r="G12" s="32"/>
      <c r="H12" s="33"/>
      <c r="I12" s="52"/>
      <c r="J12" s="31"/>
      <c r="K12" s="31"/>
      <c r="L12" s="31"/>
      <c r="M12" s="32"/>
      <c r="N12" s="33"/>
      <c r="O12" s="35"/>
      <c r="P12" s="31"/>
      <c r="Q12" s="31"/>
      <c r="R12" s="31"/>
      <c r="S12" s="34"/>
      <c r="T12" s="140"/>
      <c r="U12" s="137"/>
    </row>
    <row r="13" spans="1:21" x14ac:dyDescent="0.3">
      <c r="A13" s="145">
        <v>8</v>
      </c>
      <c r="B13" s="2"/>
      <c r="C13" s="2"/>
      <c r="D13" s="1"/>
      <c r="E13" s="31"/>
      <c r="F13" s="31"/>
      <c r="G13" s="32"/>
      <c r="H13" s="33"/>
      <c r="I13" s="52"/>
      <c r="J13" s="31"/>
      <c r="K13" s="31"/>
      <c r="L13" s="31"/>
      <c r="M13" s="32"/>
      <c r="N13" s="33"/>
      <c r="O13" s="35"/>
      <c r="P13" s="31"/>
      <c r="Q13" s="31"/>
      <c r="R13" s="31"/>
      <c r="S13" s="34"/>
      <c r="T13" s="140"/>
      <c r="U13" s="137"/>
    </row>
    <row r="14" spans="1:21" x14ac:dyDescent="0.3">
      <c r="A14" s="145">
        <v>9</v>
      </c>
      <c r="B14" s="33"/>
      <c r="C14" s="2"/>
      <c r="D14" s="1"/>
      <c r="E14" s="31"/>
      <c r="F14" s="31"/>
      <c r="G14" s="32"/>
      <c r="H14" s="33"/>
      <c r="I14" s="53"/>
      <c r="J14" s="31"/>
      <c r="K14" s="31"/>
      <c r="L14" s="31"/>
      <c r="M14" s="32"/>
      <c r="N14" s="33"/>
      <c r="O14" s="35"/>
      <c r="P14" s="31"/>
      <c r="Q14" s="31"/>
      <c r="R14" s="31"/>
      <c r="S14" s="34"/>
      <c r="T14" s="140"/>
      <c r="U14" s="137"/>
    </row>
    <row r="15" spans="1:21" x14ac:dyDescent="0.3">
      <c r="A15" s="145">
        <v>10</v>
      </c>
      <c r="B15" s="33"/>
      <c r="C15" s="2"/>
      <c r="D15" s="31"/>
      <c r="E15" s="31"/>
      <c r="F15" s="31"/>
      <c r="G15" s="32"/>
      <c r="H15" s="33"/>
      <c r="I15" s="53"/>
      <c r="J15" s="31"/>
      <c r="K15" s="31"/>
      <c r="L15" s="31"/>
      <c r="M15" s="32"/>
      <c r="N15" s="33"/>
      <c r="O15" s="35"/>
      <c r="P15" s="31"/>
      <c r="Q15" s="31"/>
      <c r="R15" s="31"/>
      <c r="S15" s="34"/>
      <c r="T15" s="140"/>
      <c r="U15" s="137"/>
    </row>
    <row r="16" spans="1:21" x14ac:dyDescent="0.3">
      <c r="A16" s="145">
        <v>11</v>
      </c>
      <c r="B16" s="33"/>
      <c r="C16" s="2"/>
      <c r="D16" s="31"/>
      <c r="E16" s="31"/>
      <c r="F16" s="31"/>
      <c r="G16" s="32"/>
      <c r="H16" s="33"/>
      <c r="I16" s="53"/>
      <c r="J16" s="31"/>
      <c r="K16" s="31"/>
      <c r="L16" s="31"/>
      <c r="M16" s="32"/>
      <c r="N16" s="33"/>
      <c r="O16" s="35"/>
      <c r="P16" s="31"/>
      <c r="Q16" s="31"/>
      <c r="R16" s="31"/>
      <c r="S16" s="34"/>
      <c r="T16" s="140"/>
      <c r="U16" s="137"/>
    </row>
    <row r="17" spans="1:21" x14ac:dyDescent="0.3">
      <c r="A17" s="145">
        <v>12</v>
      </c>
      <c r="B17" s="33"/>
      <c r="C17" s="2"/>
      <c r="D17" s="31"/>
      <c r="E17" s="31"/>
      <c r="F17" s="31"/>
      <c r="G17" s="32"/>
      <c r="H17" s="33"/>
      <c r="I17" s="53"/>
      <c r="J17" s="31"/>
      <c r="K17" s="31"/>
      <c r="L17" s="31"/>
      <c r="M17" s="32"/>
      <c r="N17" s="33"/>
      <c r="O17" s="35"/>
      <c r="P17" s="31"/>
      <c r="Q17" s="31"/>
      <c r="R17" s="31"/>
      <c r="S17" s="34"/>
      <c r="T17" s="140"/>
      <c r="U17" s="137"/>
    </row>
    <row r="18" spans="1:21" x14ac:dyDescent="0.3">
      <c r="A18" s="145">
        <v>13</v>
      </c>
      <c r="B18" s="33"/>
      <c r="C18" s="2"/>
      <c r="D18" s="31"/>
      <c r="E18" s="31"/>
      <c r="F18" s="31"/>
      <c r="G18" s="32"/>
      <c r="H18" s="33"/>
      <c r="I18" s="53"/>
      <c r="J18" s="31"/>
      <c r="K18" s="31"/>
      <c r="L18" s="31"/>
      <c r="M18" s="32"/>
      <c r="N18" s="33"/>
      <c r="O18" s="35"/>
      <c r="P18" s="31"/>
      <c r="Q18" s="31"/>
      <c r="R18" s="31"/>
      <c r="S18" s="34"/>
      <c r="T18" s="140"/>
      <c r="U18" s="137"/>
    </row>
    <row r="19" spans="1:21" x14ac:dyDescent="0.3">
      <c r="A19" s="145">
        <v>14</v>
      </c>
      <c r="B19" s="33"/>
      <c r="C19" s="31"/>
      <c r="D19" s="31"/>
      <c r="E19" s="31"/>
      <c r="F19" s="31"/>
      <c r="G19" s="32"/>
      <c r="H19" s="33"/>
      <c r="I19" s="53"/>
      <c r="J19" s="31"/>
      <c r="K19" s="31"/>
      <c r="L19" s="31"/>
      <c r="M19" s="32"/>
      <c r="N19" s="33"/>
      <c r="O19" s="35"/>
      <c r="P19" s="31"/>
      <c r="Q19" s="31"/>
      <c r="R19" s="31"/>
      <c r="S19" s="34"/>
      <c r="T19" s="140"/>
      <c r="U19" s="137"/>
    </row>
    <row r="20" spans="1:21" x14ac:dyDescent="0.3">
      <c r="A20" s="145">
        <v>15</v>
      </c>
      <c r="B20" s="33"/>
      <c r="C20" s="31"/>
      <c r="D20" s="31"/>
      <c r="E20" s="31"/>
      <c r="F20" s="31"/>
      <c r="G20" s="32"/>
      <c r="H20" s="33"/>
      <c r="I20" s="53"/>
      <c r="J20" s="31"/>
      <c r="K20" s="31"/>
      <c r="L20" s="31"/>
      <c r="M20" s="32"/>
      <c r="N20" s="33"/>
      <c r="O20" s="35"/>
      <c r="P20" s="31"/>
      <c r="Q20" s="31"/>
      <c r="R20" s="31"/>
      <c r="S20" s="34"/>
      <c r="T20" s="140"/>
      <c r="U20" s="137"/>
    </row>
    <row r="21" spans="1:21" x14ac:dyDescent="0.3">
      <c r="A21" s="145">
        <v>16</v>
      </c>
      <c r="B21" s="33"/>
      <c r="C21" s="31"/>
      <c r="D21" s="31"/>
      <c r="E21" s="31"/>
      <c r="F21" s="31"/>
      <c r="G21" s="32"/>
      <c r="H21" s="33"/>
      <c r="I21" s="53"/>
      <c r="J21" s="31"/>
      <c r="K21" s="31"/>
      <c r="L21" s="31"/>
      <c r="M21" s="32"/>
      <c r="N21" s="33"/>
      <c r="O21" s="35"/>
      <c r="P21" s="31"/>
      <c r="Q21" s="31"/>
      <c r="R21" s="31"/>
      <c r="S21" s="34"/>
      <c r="T21" s="140"/>
      <c r="U21" s="137"/>
    </row>
    <row r="22" spans="1:21" x14ac:dyDescent="0.3">
      <c r="A22" s="145">
        <v>17</v>
      </c>
      <c r="B22" s="33"/>
      <c r="C22" s="31"/>
      <c r="D22" s="31"/>
      <c r="E22" s="31"/>
      <c r="F22" s="31"/>
      <c r="G22" s="32"/>
      <c r="H22" s="33"/>
      <c r="I22" s="53"/>
      <c r="J22" s="31"/>
      <c r="K22" s="31"/>
      <c r="L22" s="31"/>
      <c r="M22" s="32"/>
      <c r="N22" s="33"/>
      <c r="O22" s="35"/>
      <c r="P22" s="31"/>
      <c r="Q22" s="31"/>
      <c r="R22" s="31"/>
      <c r="S22" s="34"/>
      <c r="T22" s="140"/>
      <c r="U22" s="137"/>
    </row>
    <row r="23" spans="1:21" x14ac:dyDescent="0.3">
      <c r="A23" s="145">
        <v>18</v>
      </c>
      <c r="B23" s="33"/>
      <c r="C23" s="31"/>
      <c r="D23" s="31"/>
      <c r="E23" s="31"/>
      <c r="F23" s="31"/>
      <c r="G23" s="32"/>
      <c r="H23" s="33"/>
      <c r="I23" s="53"/>
      <c r="J23" s="31"/>
      <c r="K23" s="31"/>
      <c r="L23" s="31"/>
      <c r="M23" s="32"/>
      <c r="N23" s="33"/>
      <c r="O23" s="35"/>
      <c r="P23" s="31"/>
      <c r="Q23" s="31"/>
      <c r="R23" s="31"/>
      <c r="S23" s="34"/>
      <c r="T23" s="140"/>
      <c r="U23" s="137"/>
    </row>
    <row r="24" spans="1:21" x14ac:dyDescent="0.3">
      <c r="A24" s="145">
        <v>19</v>
      </c>
      <c r="B24" s="33"/>
      <c r="C24" s="31"/>
      <c r="D24" s="31"/>
      <c r="E24" s="31"/>
      <c r="F24" s="31"/>
      <c r="G24" s="32"/>
      <c r="H24" s="33"/>
      <c r="I24" s="53"/>
      <c r="J24" s="31"/>
      <c r="K24" s="31"/>
      <c r="L24" s="31"/>
      <c r="M24" s="32"/>
      <c r="N24" s="33"/>
      <c r="O24" s="35"/>
      <c r="P24" s="31"/>
      <c r="Q24" s="31"/>
      <c r="R24" s="31"/>
      <c r="S24" s="34"/>
      <c r="T24" s="140"/>
      <c r="U24" s="137"/>
    </row>
    <row r="25" spans="1:21" x14ac:dyDescent="0.3">
      <c r="A25" s="145">
        <v>20</v>
      </c>
      <c r="B25" s="33"/>
      <c r="C25" s="31"/>
      <c r="D25" s="31"/>
      <c r="E25" s="31"/>
      <c r="F25" s="31"/>
      <c r="G25" s="32"/>
      <c r="H25" s="33"/>
      <c r="I25" s="53"/>
      <c r="J25" s="31"/>
      <c r="K25" s="31"/>
      <c r="L25" s="31"/>
      <c r="M25" s="32"/>
      <c r="N25" s="33"/>
      <c r="O25" s="35"/>
      <c r="P25" s="31"/>
      <c r="Q25" s="31"/>
      <c r="R25" s="31"/>
      <c r="S25" s="34"/>
      <c r="T25" s="140"/>
      <c r="U25" s="137"/>
    </row>
    <row r="26" spans="1:21" x14ac:dyDescent="0.3">
      <c r="A26" s="145">
        <v>21</v>
      </c>
      <c r="B26" s="33"/>
      <c r="C26" s="31"/>
      <c r="D26" s="31"/>
      <c r="E26" s="31"/>
      <c r="F26" s="31"/>
      <c r="G26" s="32"/>
      <c r="H26" s="33"/>
      <c r="I26" s="53"/>
      <c r="J26" s="31"/>
      <c r="K26" s="31"/>
      <c r="L26" s="31"/>
      <c r="M26" s="32"/>
      <c r="N26" s="33"/>
      <c r="O26" s="35"/>
      <c r="P26" s="31"/>
      <c r="Q26" s="31"/>
      <c r="R26" s="31"/>
      <c r="S26" s="34"/>
      <c r="T26" s="140"/>
      <c r="U26" s="137"/>
    </row>
    <row r="27" spans="1:21" x14ac:dyDescent="0.3">
      <c r="A27" s="145">
        <v>22</v>
      </c>
      <c r="B27" s="33"/>
      <c r="C27" s="31"/>
      <c r="D27" s="31"/>
      <c r="E27" s="31"/>
      <c r="F27" s="31"/>
      <c r="G27" s="32"/>
      <c r="H27" s="33"/>
      <c r="I27" s="53"/>
      <c r="J27" s="31"/>
      <c r="K27" s="31"/>
      <c r="L27" s="31"/>
      <c r="M27" s="32"/>
      <c r="N27" s="33"/>
      <c r="O27" s="35"/>
      <c r="P27" s="31"/>
      <c r="Q27" s="31"/>
      <c r="R27" s="31"/>
      <c r="S27" s="34"/>
      <c r="T27" s="140"/>
      <c r="U27" s="137"/>
    </row>
    <row r="28" spans="1:21" x14ac:dyDescent="0.3">
      <c r="A28" s="145">
        <v>23</v>
      </c>
      <c r="B28" s="33"/>
      <c r="C28" s="31"/>
      <c r="D28" s="31"/>
      <c r="E28" s="31"/>
      <c r="F28" s="31"/>
      <c r="G28" s="32"/>
      <c r="H28" s="33"/>
      <c r="I28" s="53"/>
      <c r="J28" s="31"/>
      <c r="K28" s="31"/>
      <c r="L28" s="31"/>
      <c r="M28" s="32"/>
      <c r="N28" s="33"/>
      <c r="O28" s="35"/>
      <c r="P28" s="31"/>
      <c r="Q28" s="31"/>
      <c r="R28" s="31"/>
      <c r="S28" s="34"/>
      <c r="T28" s="140"/>
      <c r="U28" s="137"/>
    </row>
    <row r="29" spans="1:21" x14ac:dyDescent="0.3">
      <c r="A29" s="145">
        <v>24</v>
      </c>
      <c r="B29" s="33"/>
      <c r="C29" s="31"/>
      <c r="D29" s="31"/>
      <c r="E29" s="31"/>
      <c r="F29" s="31"/>
      <c r="G29" s="32"/>
      <c r="H29" s="33"/>
      <c r="I29" s="53"/>
      <c r="J29" s="31"/>
      <c r="K29" s="31"/>
      <c r="L29" s="31"/>
      <c r="M29" s="32"/>
      <c r="N29" s="33"/>
      <c r="O29" s="35"/>
      <c r="P29" s="31"/>
      <c r="Q29" s="31"/>
      <c r="R29" s="31"/>
      <c r="S29" s="34"/>
      <c r="T29" s="140"/>
      <c r="U29" s="137"/>
    </row>
    <row r="30" spans="1:21" x14ac:dyDescent="0.3">
      <c r="A30" s="145">
        <v>25</v>
      </c>
      <c r="B30" s="33"/>
      <c r="C30" s="31"/>
      <c r="D30" s="31"/>
      <c r="E30" s="31"/>
      <c r="F30" s="31"/>
      <c r="G30" s="32"/>
      <c r="H30" s="33"/>
      <c r="I30" s="53"/>
      <c r="J30" s="31"/>
      <c r="K30" s="31"/>
      <c r="L30" s="31"/>
      <c r="M30" s="32"/>
      <c r="N30" s="33"/>
      <c r="O30" s="35"/>
      <c r="P30" s="31"/>
      <c r="Q30" s="31"/>
      <c r="R30" s="31"/>
      <c r="S30" s="34"/>
      <c r="T30" s="140"/>
      <c r="U30" s="137"/>
    </row>
    <row r="31" spans="1:21" x14ac:dyDescent="0.3">
      <c r="A31" s="145">
        <v>26</v>
      </c>
      <c r="B31" s="33"/>
      <c r="C31" s="31"/>
      <c r="D31" s="31"/>
      <c r="E31" s="31"/>
      <c r="F31" s="31"/>
      <c r="G31" s="32"/>
      <c r="H31" s="33"/>
      <c r="I31" s="53"/>
      <c r="J31" s="31"/>
      <c r="K31" s="31"/>
      <c r="L31" s="31"/>
      <c r="M31" s="32"/>
      <c r="N31" s="33"/>
      <c r="O31" s="35"/>
      <c r="P31" s="31"/>
      <c r="Q31" s="31"/>
      <c r="R31" s="31"/>
      <c r="S31" s="34"/>
      <c r="T31" s="140"/>
      <c r="U31" s="137"/>
    </row>
    <row r="32" spans="1:21" x14ac:dyDescent="0.3">
      <c r="A32" s="145">
        <v>27</v>
      </c>
      <c r="B32" s="33"/>
      <c r="C32" s="31"/>
      <c r="D32" s="31"/>
      <c r="E32" s="31"/>
      <c r="F32" s="31"/>
      <c r="G32" s="32"/>
      <c r="H32" s="33"/>
      <c r="I32" s="53"/>
      <c r="J32" s="31"/>
      <c r="K32" s="31"/>
      <c r="L32" s="31"/>
      <c r="M32" s="32"/>
      <c r="N32" s="33"/>
      <c r="O32" s="35"/>
      <c r="P32" s="31"/>
      <c r="Q32" s="31"/>
      <c r="R32" s="31"/>
      <c r="S32" s="34"/>
      <c r="T32" s="140"/>
      <c r="U32" s="137"/>
    </row>
    <row r="33" spans="1:21" x14ac:dyDescent="0.3">
      <c r="A33" s="145">
        <v>28</v>
      </c>
      <c r="B33" s="33"/>
      <c r="C33" s="31"/>
      <c r="D33" s="31"/>
      <c r="E33" s="31"/>
      <c r="F33" s="31"/>
      <c r="G33" s="32"/>
      <c r="H33" s="33"/>
      <c r="I33" s="53"/>
      <c r="J33" s="31"/>
      <c r="K33" s="31"/>
      <c r="L33" s="31"/>
      <c r="M33" s="32"/>
      <c r="N33" s="33"/>
      <c r="O33" s="35"/>
      <c r="P33" s="31"/>
      <c r="Q33" s="31"/>
      <c r="R33" s="31"/>
      <c r="S33" s="34"/>
      <c r="T33" s="140"/>
      <c r="U33" s="137"/>
    </row>
    <row r="34" spans="1:21" x14ac:dyDescent="0.3">
      <c r="A34" s="145">
        <v>29</v>
      </c>
      <c r="B34" s="33"/>
      <c r="C34" s="31"/>
      <c r="D34" s="31"/>
      <c r="E34" s="31"/>
      <c r="F34" s="36"/>
      <c r="G34" s="32"/>
      <c r="H34" s="33"/>
      <c r="I34" s="53"/>
      <c r="J34" s="31"/>
      <c r="K34" s="31"/>
      <c r="L34" s="31"/>
      <c r="M34" s="32"/>
      <c r="N34" s="33"/>
      <c r="O34" s="35"/>
      <c r="P34" s="31"/>
      <c r="Q34" s="31"/>
      <c r="R34" s="31"/>
      <c r="S34" s="34"/>
      <c r="T34" s="140"/>
      <c r="U34" s="137"/>
    </row>
    <row r="35" spans="1:21" ht="15" thickBot="1" x14ac:dyDescent="0.35">
      <c r="A35" s="146">
        <v>30</v>
      </c>
      <c r="B35" s="37"/>
      <c r="C35" s="38"/>
      <c r="D35" s="38"/>
      <c r="E35" s="38"/>
      <c r="F35" s="38"/>
      <c r="G35" s="39"/>
      <c r="H35" s="37"/>
      <c r="I35" s="54"/>
      <c r="J35" s="38"/>
      <c r="K35" s="38"/>
      <c r="L35" s="38"/>
      <c r="M35" s="39"/>
      <c r="N35" s="37"/>
      <c r="O35" s="40"/>
      <c r="P35" s="38"/>
      <c r="Q35" s="38"/>
      <c r="R35" s="38"/>
      <c r="S35" s="41"/>
      <c r="T35" s="140"/>
      <c r="U35" s="137"/>
    </row>
    <row r="36" spans="1:21" x14ac:dyDescent="0.3">
      <c r="A36" s="149" t="s">
        <v>0</v>
      </c>
      <c r="B36" s="147">
        <f>SUM(B6:B35)</f>
        <v>246.98</v>
      </c>
      <c r="C36" s="147">
        <f>SUM(C6:C35)</f>
        <v>199.18</v>
      </c>
      <c r="D36" s="147">
        <f>SUM(D6:D35)</f>
        <v>299.48</v>
      </c>
      <c r="E36" s="147">
        <f>SUM(E6:E35)</f>
        <v>352.21999999999997</v>
      </c>
      <c r="F36" s="147">
        <f>SUM(F6:F35)</f>
        <v>350.42</v>
      </c>
      <c r="G36" s="147">
        <f t="shared" ref="G36:N36" si="0">SUM(G6:G35)</f>
        <v>304.75</v>
      </c>
      <c r="H36" s="147">
        <f t="shared" si="0"/>
        <v>0</v>
      </c>
      <c r="I36" s="147">
        <f t="shared" si="0"/>
        <v>0</v>
      </c>
      <c r="J36" s="147">
        <f>SUM(J6:J35)</f>
        <v>0</v>
      </c>
      <c r="K36" s="147">
        <f t="shared" si="0"/>
        <v>0</v>
      </c>
      <c r="L36" s="147">
        <f t="shared" si="0"/>
        <v>0</v>
      </c>
      <c r="M36" s="147">
        <f t="shared" si="0"/>
        <v>0</v>
      </c>
      <c r="N36" s="147">
        <f t="shared" si="0"/>
        <v>0</v>
      </c>
      <c r="O36" s="147">
        <f t="shared" ref="O36:S36" si="1">SUM(O6:O35)</f>
        <v>0</v>
      </c>
      <c r="P36" s="147">
        <f t="shared" si="1"/>
        <v>0</v>
      </c>
      <c r="Q36" s="147">
        <f t="shared" si="1"/>
        <v>0</v>
      </c>
      <c r="R36" s="147">
        <f t="shared" si="1"/>
        <v>0</v>
      </c>
      <c r="S36" s="147">
        <f t="shared" si="1"/>
        <v>0</v>
      </c>
      <c r="T36" s="95"/>
      <c r="U36" s="95"/>
    </row>
    <row r="37" spans="1:21" x14ac:dyDescent="0.3">
      <c r="A37" s="93" t="s">
        <v>1</v>
      </c>
      <c r="B37" s="95">
        <f>(B36/(B39+10^-9))</f>
        <v>49.395999990120799</v>
      </c>
      <c r="C37" s="95">
        <f>(C36/(C39+10^-9))</f>
        <v>49.79499998755125</v>
      </c>
      <c r="D37" s="95">
        <f>(D36/(D39+10^-9))</f>
        <v>49.913333325014449</v>
      </c>
      <c r="E37" s="95">
        <f t="shared" ref="E37:N37" si="2">(E36/(E39+10^-9))</f>
        <v>50.317142849954692</v>
      </c>
      <c r="F37" s="95">
        <f t="shared" si="2"/>
        <v>50.059999992848574</v>
      </c>
      <c r="G37" s="95">
        <f t="shared" si="2"/>
        <v>50.791666658201386</v>
      </c>
      <c r="H37" s="95">
        <f t="shared" si="2"/>
        <v>0</v>
      </c>
      <c r="I37" s="95">
        <f t="shared" si="2"/>
        <v>0</v>
      </c>
      <c r="J37" s="95">
        <f t="shared" si="2"/>
        <v>0</v>
      </c>
      <c r="K37" s="95">
        <f t="shared" si="2"/>
        <v>0</v>
      </c>
      <c r="L37" s="95">
        <f t="shared" si="2"/>
        <v>0</v>
      </c>
      <c r="M37" s="95">
        <f t="shared" si="2"/>
        <v>0</v>
      </c>
      <c r="N37" s="95">
        <f t="shared" si="2"/>
        <v>0</v>
      </c>
      <c r="O37" s="95">
        <f t="shared" ref="O37:S37" si="3">(O36/(O39+10^-9))</f>
        <v>0</v>
      </c>
      <c r="P37" s="95">
        <f t="shared" si="3"/>
        <v>0</v>
      </c>
      <c r="Q37" s="95">
        <f t="shared" si="3"/>
        <v>0</v>
      </c>
      <c r="R37" s="95">
        <f t="shared" si="3"/>
        <v>0</v>
      </c>
      <c r="S37" s="95">
        <f t="shared" si="3"/>
        <v>0</v>
      </c>
      <c r="T37" s="95"/>
      <c r="U37" s="95"/>
    </row>
    <row r="38" spans="1:21" x14ac:dyDescent="0.3">
      <c r="A38" s="93" t="s">
        <v>2</v>
      </c>
      <c r="B38" s="95">
        <f t="shared" ref="B38:S38" si="4">(MAX(B6:B35)-MIN(B6:B35))</f>
        <v>1.2000000000000028</v>
      </c>
      <c r="C38" s="95">
        <f t="shared" si="4"/>
        <v>1.3400000000000034</v>
      </c>
      <c r="D38" s="95">
        <f>(MAX(D6:D35)-MIN(D6:D35))</f>
        <v>0.78999999999999915</v>
      </c>
      <c r="E38" s="95">
        <f>(MAX(E6:E35)-MIN(E6:E35))</f>
        <v>1.4000000000000057</v>
      </c>
      <c r="F38" s="95">
        <f>(MAX(F6:F35)-MIN(F6:F35))</f>
        <v>2.5</v>
      </c>
      <c r="G38" s="95">
        <f t="shared" si="4"/>
        <v>3</v>
      </c>
      <c r="H38" s="95">
        <f t="shared" si="4"/>
        <v>0</v>
      </c>
      <c r="I38" s="95">
        <f t="shared" si="4"/>
        <v>0</v>
      </c>
      <c r="J38" s="95">
        <f t="shared" si="4"/>
        <v>0</v>
      </c>
      <c r="K38" s="95">
        <f t="shared" si="4"/>
        <v>0</v>
      </c>
      <c r="L38" s="95">
        <f t="shared" si="4"/>
        <v>0</v>
      </c>
      <c r="M38" s="95">
        <f t="shared" si="4"/>
        <v>0</v>
      </c>
      <c r="N38" s="95">
        <f t="shared" si="4"/>
        <v>0</v>
      </c>
      <c r="O38" s="95">
        <f t="shared" si="4"/>
        <v>0</v>
      </c>
      <c r="P38" s="95">
        <f t="shared" si="4"/>
        <v>0</v>
      </c>
      <c r="Q38" s="95">
        <f t="shared" si="4"/>
        <v>0</v>
      </c>
      <c r="R38" s="95">
        <f t="shared" si="4"/>
        <v>0</v>
      </c>
      <c r="S38" s="95">
        <f t="shared" si="4"/>
        <v>0</v>
      </c>
      <c r="T38" s="95"/>
      <c r="U38" s="95"/>
    </row>
    <row r="39" spans="1:21" x14ac:dyDescent="0.3">
      <c r="A39" s="93" t="s">
        <v>3</v>
      </c>
      <c r="B39" s="95">
        <f>COUNTIF(B6:B35,"&lt;&gt;")</f>
        <v>5</v>
      </c>
      <c r="C39" s="95">
        <f>COUNTIF(C6:C35,"&lt;&gt;")</f>
        <v>4</v>
      </c>
      <c r="D39" s="95">
        <f>COUNTIF(D6:D35,"&lt;&gt;")</f>
        <v>6</v>
      </c>
      <c r="E39" s="95">
        <f>COUNTIF(E6:E35,"&lt;&gt;")</f>
        <v>7</v>
      </c>
      <c r="F39" s="95">
        <f>COUNTIF(F6:F35,"&lt;&gt;")</f>
        <v>7</v>
      </c>
      <c r="G39" s="95">
        <f t="shared" ref="G39:S39" si="5">COUNTIF(G6:G35,"&lt;&gt;")</f>
        <v>6</v>
      </c>
      <c r="H39" s="95">
        <f t="shared" si="5"/>
        <v>0</v>
      </c>
      <c r="I39" s="95">
        <f t="shared" si="5"/>
        <v>0</v>
      </c>
      <c r="J39" s="95">
        <f>COUNTIF(J6:J35,"&lt;&gt;")</f>
        <v>0</v>
      </c>
      <c r="K39" s="95">
        <f t="shared" si="5"/>
        <v>0</v>
      </c>
      <c r="L39" s="95">
        <f t="shared" si="5"/>
        <v>0</v>
      </c>
      <c r="M39" s="95">
        <f t="shared" si="5"/>
        <v>0</v>
      </c>
      <c r="N39" s="95">
        <f t="shared" si="5"/>
        <v>0</v>
      </c>
      <c r="O39" s="95">
        <f t="shared" si="5"/>
        <v>0</v>
      </c>
      <c r="P39" s="95">
        <f t="shared" si="5"/>
        <v>0</v>
      </c>
      <c r="Q39" s="95">
        <f t="shared" si="5"/>
        <v>0</v>
      </c>
      <c r="R39" s="95">
        <f t="shared" si="5"/>
        <v>0</v>
      </c>
      <c r="S39" s="95">
        <f t="shared" si="5"/>
        <v>0</v>
      </c>
      <c r="T39" s="95"/>
      <c r="U39" s="95"/>
    </row>
    <row r="40" spans="1:21" x14ac:dyDescent="0.3">
      <c r="A40" s="93" t="s">
        <v>22</v>
      </c>
      <c r="B40" s="95">
        <f>IF(B37=0,"",B37)</f>
        <v>49.395999990120799</v>
      </c>
      <c r="C40" s="95">
        <f>IF(C37=0,"",C37)</f>
        <v>49.79499998755125</v>
      </c>
      <c r="D40" s="95">
        <f>IF(D37=0,"",D37)</f>
        <v>49.913333325014449</v>
      </c>
      <c r="E40" s="95">
        <f>IF(E37=0,"",E37)</f>
        <v>50.317142849954692</v>
      </c>
      <c r="F40" s="95">
        <f t="shared" ref="F40:S40" si="6">IF(F37=0,"",F37)</f>
        <v>50.059999992848574</v>
      </c>
      <c r="G40" s="95">
        <f t="shared" si="6"/>
        <v>50.791666658201386</v>
      </c>
      <c r="H40" s="95" t="str">
        <f t="shared" si="6"/>
        <v/>
      </c>
      <c r="I40" s="95" t="str">
        <f t="shared" si="6"/>
        <v/>
      </c>
      <c r="J40" s="95" t="str">
        <f t="shared" si="6"/>
        <v/>
      </c>
      <c r="K40" s="95" t="str">
        <f t="shared" si="6"/>
        <v/>
      </c>
      <c r="L40" s="95" t="str">
        <f t="shared" si="6"/>
        <v/>
      </c>
      <c r="M40" s="95" t="str">
        <f t="shared" si="6"/>
        <v/>
      </c>
      <c r="N40" s="95" t="str">
        <f t="shared" si="6"/>
        <v/>
      </c>
      <c r="O40" s="95" t="str">
        <f t="shared" si="6"/>
        <v/>
      </c>
      <c r="P40" s="95" t="str">
        <f t="shared" si="6"/>
        <v/>
      </c>
      <c r="Q40" s="95" t="str">
        <f t="shared" si="6"/>
        <v/>
      </c>
      <c r="R40" s="95" t="str">
        <f t="shared" si="6"/>
        <v/>
      </c>
      <c r="S40" s="95" t="str">
        <f t="shared" si="6"/>
        <v/>
      </c>
      <c r="T40" s="95"/>
      <c r="U40" s="95"/>
    </row>
    <row r="41" spans="1:21" x14ac:dyDescent="0.3">
      <c r="A41" s="93" t="s">
        <v>96</v>
      </c>
      <c r="B41" s="95">
        <f>COUNTIF(B6:B35,"&gt;="&amp;B50)</f>
        <v>1</v>
      </c>
      <c r="C41" s="95">
        <f>COUNTIF(B6:C35,"&gt;="&amp;C50)</f>
        <v>3</v>
      </c>
      <c r="D41" s="95">
        <f>COUNTIF(B6:D35,"&gt;="&amp;D50)</f>
        <v>5</v>
      </c>
      <c r="E41" s="95">
        <f>COUNTIF(B6:E35,"&gt;="&amp;E50)</f>
        <v>9</v>
      </c>
      <c r="F41" s="95">
        <f>COUNTIF(B6:F35,"&gt;="&amp;F50)</f>
        <v>14</v>
      </c>
      <c r="G41" s="95">
        <f>COUNTIF(B6:G35,"&gt;="&amp;G50)</f>
        <v>19</v>
      </c>
      <c r="H41" s="95">
        <f>COUNTIF(B6:H35,"&gt;="&amp;H50)</f>
        <v>19</v>
      </c>
      <c r="I41" s="95">
        <f>COUNTIF(B6:I35,"&gt;="&amp;I50)</f>
        <v>19</v>
      </c>
      <c r="J41" s="95">
        <f>COUNTIF(B6:J35,"&gt;="&amp;J50)</f>
        <v>19</v>
      </c>
      <c r="K41" s="95">
        <f>COUNTIF(B6:K35,"&gt;="&amp;K50)</f>
        <v>19</v>
      </c>
      <c r="L41" s="95">
        <f>COUNTIF(B6:L35,"&gt;="&amp;L50)</f>
        <v>19</v>
      </c>
      <c r="M41" s="95">
        <f>COUNTIF(B6:M35,"&gt;="&amp;M50)</f>
        <v>19</v>
      </c>
      <c r="N41" s="95">
        <f>COUNTIF(B6:N35,"&gt;="&amp;N50)</f>
        <v>19</v>
      </c>
      <c r="O41" s="95">
        <f>COUNTIF(B6:O35,"&gt;="&amp;O50)</f>
        <v>19</v>
      </c>
      <c r="P41" s="95">
        <f>COUNTIF(B6:P35,"&gt;="&amp;P50)</f>
        <v>19</v>
      </c>
      <c r="Q41" s="95">
        <f>COUNTIF(B6:Q35,"&gt;="&amp;Q50)</f>
        <v>19</v>
      </c>
      <c r="R41" s="95">
        <f>COUNTIF(B6:R35,"&gt;="&amp;R50)</f>
        <v>19</v>
      </c>
      <c r="S41" s="95">
        <f>COUNTIF(B6:S35,"&gt;="&amp;S50)</f>
        <v>19</v>
      </c>
      <c r="T41" s="95"/>
      <c r="U41" s="95"/>
    </row>
    <row r="42" spans="1:21" x14ac:dyDescent="0.3">
      <c r="A42" s="93" t="s">
        <v>97</v>
      </c>
      <c r="B42" s="95">
        <f>COUNTIF(B6:B35,"&lt;"&amp;B50)</f>
        <v>4</v>
      </c>
      <c r="C42" s="95">
        <f>COUNTIF(B6:C35,"&lt;"&amp;C50)</f>
        <v>6</v>
      </c>
      <c r="D42" s="95">
        <f>COUNTIF(B6:D35,"&lt;"&amp;D50)</f>
        <v>10</v>
      </c>
      <c r="E42" s="95">
        <f>COUNTIF(B6:E35,"&lt;"&amp;E50)</f>
        <v>13</v>
      </c>
      <c r="F42" s="95">
        <f>COUNTIF(B6:F35,"&lt;"&amp;F50)</f>
        <v>15</v>
      </c>
      <c r="G42" s="95">
        <f>COUNTIF(B6:G35,"&lt;"&amp;G50)</f>
        <v>16</v>
      </c>
      <c r="H42" s="95">
        <f>COUNTIF(B6:H35,"&lt;"&amp;H50)</f>
        <v>16</v>
      </c>
      <c r="I42" s="95">
        <f>COUNTIF(B6:I35,"&lt;"&amp;I50)</f>
        <v>16</v>
      </c>
      <c r="J42" s="95">
        <f>COUNTIF(B6:J35,"&lt;"&amp;J50)</f>
        <v>16</v>
      </c>
      <c r="K42" s="95">
        <f>COUNTIF(B6:K35,"&lt;"&amp;K50)</f>
        <v>16</v>
      </c>
      <c r="L42" s="95">
        <f>COUNTIF(B6:L35,"&lt;"&amp;L50)</f>
        <v>16</v>
      </c>
      <c r="M42" s="95">
        <f>COUNTIF(B6:M35,"&lt;"&amp;M50)</f>
        <v>16</v>
      </c>
      <c r="N42" s="95">
        <f>COUNTIF(B6:N35,"&lt;"&amp;N50)</f>
        <v>16</v>
      </c>
      <c r="O42" s="95">
        <f>COUNTIF(B6:O35,"&lt;"&amp;O50)</f>
        <v>16</v>
      </c>
      <c r="P42" s="95">
        <f>COUNTIF(B6:P35,"&lt;"&amp;P50)</f>
        <v>16</v>
      </c>
      <c r="Q42" s="95">
        <f>COUNTIF(B6:Q35,"&lt;"&amp;Q50)</f>
        <v>16</v>
      </c>
      <c r="R42" s="95">
        <f>COUNTIF(B6:R35,"&lt;"&amp;R50)</f>
        <v>16</v>
      </c>
      <c r="S42" s="95">
        <f>COUNTIF(B6:S35,"&lt;"&amp;S50)</f>
        <v>16</v>
      </c>
      <c r="T42" s="95"/>
      <c r="U42" s="95"/>
    </row>
    <row r="43" spans="1:21" x14ac:dyDescent="0.3">
      <c r="A43" s="93" t="s">
        <v>4</v>
      </c>
      <c r="B43" s="95">
        <f>SUM(B6:B35)</f>
        <v>246.98</v>
      </c>
      <c r="C43" s="95">
        <f>SUM(B6:C35)</f>
        <v>446.16</v>
      </c>
      <c r="D43" s="95">
        <f>SUM(B6:D35)</f>
        <v>745.64</v>
      </c>
      <c r="E43" s="95">
        <f>SUM(B6:E35)</f>
        <v>1097.8600000000001</v>
      </c>
      <c r="F43" s="95">
        <f>SUM(B6:F35)</f>
        <v>1448.2799999999997</v>
      </c>
      <c r="G43" s="95">
        <f>SUM(B6:G35)</f>
        <v>1753.0299999999995</v>
      </c>
      <c r="H43" s="95">
        <f>SUM(B6:H35)</f>
        <v>1753.0299999999995</v>
      </c>
      <c r="I43" s="95">
        <f>SUM(B6:I35)</f>
        <v>1753.0299999999995</v>
      </c>
      <c r="J43" s="95">
        <f>SUM(B6:J35)</f>
        <v>1753.0299999999995</v>
      </c>
      <c r="K43" s="95">
        <f>SUM(B6:K35)</f>
        <v>1753.0299999999995</v>
      </c>
      <c r="L43" s="95">
        <f>SUM(B6:L35)</f>
        <v>1753.0299999999995</v>
      </c>
      <c r="M43" s="95">
        <f>SUM(B6:M35)</f>
        <v>1753.0299999999995</v>
      </c>
      <c r="N43" s="95">
        <f>SUM(B6:N35)</f>
        <v>1753.0299999999995</v>
      </c>
      <c r="O43" s="95">
        <f>SUM(B6:O35)</f>
        <v>1753.0299999999995</v>
      </c>
      <c r="P43" s="95">
        <f>SUM(B6:P35)</f>
        <v>1753.0299999999995</v>
      </c>
      <c r="Q43" s="95">
        <f>SUM(B6:Q35)</f>
        <v>1753.0299999999995</v>
      </c>
      <c r="R43" s="95">
        <f>SUM(B6:R35)</f>
        <v>1753.0299999999995</v>
      </c>
      <c r="S43" s="95">
        <f>SUM(B6:S35)</f>
        <v>1753.0299999999995</v>
      </c>
      <c r="T43" s="95"/>
      <c r="U43" s="95"/>
    </row>
    <row r="44" spans="1:21" x14ac:dyDescent="0.3">
      <c r="A44" s="93" t="s">
        <v>5</v>
      </c>
      <c r="B44" s="95">
        <f>(B43/(B46+10^-9))</f>
        <v>49.395999990120799</v>
      </c>
      <c r="C44" s="95">
        <f>(C43/(C46+10^-9))</f>
        <v>49.573333327825189</v>
      </c>
      <c r="D44" s="95">
        <f>(D43/(D46+10^-9))</f>
        <v>49.709333330019376</v>
      </c>
      <c r="E44" s="95">
        <f t="shared" ref="E44:S44" si="7">(E43/(E46+10^-9))</f>
        <v>49.902727270458975</v>
      </c>
      <c r="F44" s="95">
        <f t="shared" si="7"/>
        <v>49.940689653450313</v>
      </c>
      <c r="G44" s="95">
        <f t="shared" si="7"/>
        <v>50.086571427140377</v>
      </c>
      <c r="H44" s="95">
        <f t="shared" si="7"/>
        <v>50.086571427140377</v>
      </c>
      <c r="I44" s="95">
        <f t="shared" si="7"/>
        <v>50.086571427140377</v>
      </c>
      <c r="J44" s="95">
        <f t="shared" si="7"/>
        <v>50.086571427140377</v>
      </c>
      <c r="K44" s="95">
        <f t="shared" si="7"/>
        <v>50.086571427140377</v>
      </c>
      <c r="L44" s="95">
        <f t="shared" si="7"/>
        <v>50.086571427140377</v>
      </c>
      <c r="M44" s="95">
        <f t="shared" si="7"/>
        <v>50.086571427140377</v>
      </c>
      <c r="N44" s="95">
        <f t="shared" si="7"/>
        <v>50.086571427140377</v>
      </c>
      <c r="O44" s="95">
        <f t="shared" si="7"/>
        <v>50.086571427140377</v>
      </c>
      <c r="P44" s="95">
        <f t="shared" si="7"/>
        <v>50.086571427140377</v>
      </c>
      <c r="Q44" s="95">
        <f t="shared" si="7"/>
        <v>50.086571427140377</v>
      </c>
      <c r="R44" s="95">
        <f t="shared" si="7"/>
        <v>50.086571427140377</v>
      </c>
      <c r="S44" s="95">
        <f t="shared" si="7"/>
        <v>50.086571427140377</v>
      </c>
      <c r="T44" s="95"/>
      <c r="U44" s="95"/>
    </row>
    <row r="45" spans="1:21" x14ac:dyDescent="0.3">
      <c r="A45" s="93" t="s">
        <v>6</v>
      </c>
      <c r="B45" s="95">
        <f>(MAX(B6:B35)-MIN(B6:B35))</f>
        <v>1.2000000000000028</v>
      </c>
      <c r="C45" s="95">
        <f>(MAX(B6:C35)-MIN(B6:C35))</f>
        <v>1.3400000000000034</v>
      </c>
      <c r="D45" s="95">
        <f>(MAX(B6:D35)-MIN(B6:D35))</f>
        <v>1.3900000000000006</v>
      </c>
      <c r="E45" s="95">
        <f>(MAX(B6:E35)-MIN(B6:E35))</f>
        <v>2.3000000000000043</v>
      </c>
      <c r="F45" s="95">
        <f>(MAX(B6:F35)-MIN(B6:F35))</f>
        <v>2.5</v>
      </c>
      <c r="G45" s="95">
        <f>(MAX(B6:G35)-MIN(B6:G35))</f>
        <v>3.3000000000000043</v>
      </c>
      <c r="H45" s="95">
        <f>(MAX(B6:H35)-MIN(B6:H35))</f>
        <v>3.3000000000000043</v>
      </c>
      <c r="I45" s="95">
        <f>(MAX(B6:I35)-MIN(B6:I35))</f>
        <v>3.3000000000000043</v>
      </c>
      <c r="J45" s="95">
        <f>(MAX(B6:J35)-MIN(B6:J35))</f>
        <v>3.3000000000000043</v>
      </c>
      <c r="K45" s="95">
        <f>(MAX(B6:K35)-MIN(B6:K35))</f>
        <v>3.3000000000000043</v>
      </c>
      <c r="L45" s="95">
        <f>(MAX(B6:L35)-MIN(B6:L35))</f>
        <v>3.3000000000000043</v>
      </c>
      <c r="M45" s="95">
        <f>(MAX(B6:M35)-MIN(B6:M35))</f>
        <v>3.3000000000000043</v>
      </c>
      <c r="N45" s="95">
        <f>(MAX(B6:N35)-MIN(B6:N35))</f>
        <v>3.3000000000000043</v>
      </c>
      <c r="O45" s="95">
        <f>(MAX(B6:O35)-MIN(B6:O35))</f>
        <v>3.3000000000000043</v>
      </c>
      <c r="P45" s="95">
        <f>(MAX(B6:P35)-MIN(B6:P35))</f>
        <v>3.3000000000000043</v>
      </c>
      <c r="Q45" s="95">
        <f>(MAX(B6:Q35)-MIN(B6:Q35))</f>
        <v>3.3000000000000043</v>
      </c>
      <c r="R45" s="95">
        <f>(MAX(B6:R35)-MIN(B6:R35))</f>
        <v>3.3000000000000043</v>
      </c>
      <c r="S45" s="95">
        <f>(MAX(B6:S35)-MIN(B6:S35))</f>
        <v>3.3000000000000043</v>
      </c>
      <c r="T45" s="95"/>
      <c r="U45" s="95"/>
    </row>
    <row r="46" spans="1:21" x14ac:dyDescent="0.3">
      <c r="A46" s="93" t="s">
        <v>7</v>
      </c>
      <c r="B46" s="95">
        <f>COUNTIF(B6:B35,"&lt;&gt;")</f>
        <v>5</v>
      </c>
      <c r="C46" s="95">
        <f>COUNTIF(B6:C35,"&lt;&gt;")</f>
        <v>9</v>
      </c>
      <c r="D46" s="95">
        <f>COUNTIF(B6:D35,"&lt;&gt;")</f>
        <v>15</v>
      </c>
      <c r="E46" s="95">
        <f>COUNTIF(B6:E35,"&lt;&gt;")</f>
        <v>22</v>
      </c>
      <c r="F46" s="95">
        <f>COUNTIF(B6:F35,"&lt;&gt;")</f>
        <v>29</v>
      </c>
      <c r="G46" s="95">
        <f>COUNTIF(B6:G35,"&lt;&gt;")</f>
        <v>35</v>
      </c>
      <c r="H46" s="95">
        <f>COUNTIF(B6:H35,"&lt;&gt;")</f>
        <v>35</v>
      </c>
      <c r="I46" s="95">
        <f>COUNTIF(B6:I35,"&lt;&gt;")</f>
        <v>35</v>
      </c>
      <c r="J46" s="95">
        <f>COUNTIF(B6:J35,"&lt;&gt;")</f>
        <v>35</v>
      </c>
      <c r="K46" s="95">
        <f>COUNTIF(B6:K35,"&lt;&gt;")</f>
        <v>35</v>
      </c>
      <c r="L46" s="95">
        <f>COUNTIF(B6:L35,"&lt;&gt;")</f>
        <v>35</v>
      </c>
      <c r="M46" s="95">
        <f>COUNTIF(B6:M35,"&lt;&gt;")</f>
        <v>35</v>
      </c>
      <c r="N46" s="95">
        <f>COUNTIF(B6:N35,"&lt;&gt;")</f>
        <v>35</v>
      </c>
      <c r="O46" s="95">
        <f>COUNTIF(B6:O35,"&lt;&gt;")</f>
        <v>35</v>
      </c>
      <c r="P46" s="95">
        <f>COUNTIF(B6:P35,"&lt;&gt;")</f>
        <v>35</v>
      </c>
      <c r="Q46" s="95">
        <f>COUNTIF(B6:Q35,"&lt;&gt;")</f>
        <v>35</v>
      </c>
      <c r="R46" s="95">
        <f>COUNTIF(B6:R35,"&lt;&gt;")</f>
        <v>35</v>
      </c>
      <c r="S46" s="95">
        <f>COUNTIF(B6:S35,"&lt;&gt;")</f>
        <v>35</v>
      </c>
      <c r="T46" s="95"/>
      <c r="U46" s="95"/>
    </row>
    <row r="47" spans="1:21" x14ac:dyDescent="0.3">
      <c r="A47" s="93" t="s">
        <v>22</v>
      </c>
      <c r="B47" s="95">
        <f>IF(B44=A44,"",B44)</f>
        <v>49.395999990120799</v>
      </c>
      <c r="C47" s="95">
        <f>IF(C44=B44,"",C44)</f>
        <v>49.573333327825189</v>
      </c>
      <c r="D47" s="95">
        <f>IF(D44=C44,"",D44)</f>
        <v>49.709333330019376</v>
      </c>
      <c r="E47" s="95">
        <f t="shared" ref="E47:S47" si="8">IF(E44=D44,"",E44)</f>
        <v>49.902727270458975</v>
      </c>
      <c r="F47" s="95">
        <f t="shared" si="8"/>
        <v>49.940689653450313</v>
      </c>
      <c r="G47" s="95">
        <f t="shared" si="8"/>
        <v>50.086571427140377</v>
      </c>
      <c r="H47" s="95" t="str">
        <f t="shared" si="8"/>
        <v/>
      </c>
      <c r="I47" s="95" t="str">
        <f t="shared" si="8"/>
        <v/>
      </c>
      <c r="J47" s="95" t="str">
        <f t="shared" si="8"/>
        <v/>
      </c>
      <c r="K47" s="95" t="str">
        <f t="shared" si="8"/>
        <v/>
      </c>
      <c r="L47" s="95" t="str">
        <f t="shared" si="8"/>
        <v/>
      </c>
      <c r="M47" s="95" t="str">
        <f t="shared" si="8"/>
        <v/>
      </c>
      <c r="N47" s="95" t="str">
        <f t="shared" si="8"/>
        <v/>
      </c>
      <c r="O47" s="95" t="str">
        <f t="shared" si="8"/>
        <v/>
      </c>
      <c r="P47" s="95" t="str">
        <f t="shared" si="8"/>
        <v/>
      </c>
      <c r="Q47" s="95" t="str">
        <f t="shared" si="8"/>
        <v/>
      </c>
      <c r="R47" s="95" t="str">
        <f t="shared" si="8"/>
        <v/>
      </c>
      <c r="S47" s="95" t="str">
        <f t="shared" si="8"/>
        <v/>
      </c>
      <c r="T47" s="95"/>
      <c r="U47" s="95"/>
    </row>
    <row r="48" spans="1:21" x14ac:dyDescent="0.3">
      <c r="A48" s="148">
        <f>'AUSSCHUSS - GANGLINIE'!$G$218</f>
        <v>52</v>
      </c>
      <c r="B48" s="102">
        <f>COUNTIF(B6:B35,"&gt;"&amp;A48)</f>
        <v>0</v>
      </c>
      <c r="C48" s="102">
        <f>COUNTIF(B6:C35,"&gt;"&amp;A48)</f>
        <v>0</v>
      </c>
      <c r="D48" s="102">
        <f>COUNTIF(B6:D35,"&gt;"&amp;A48)</f>
        <v>0</v>
      </c>
      <c r="E48" s="102">
        <f>COUNTIF(B6:E35,"&gt;"&amp;A48)</f>
        <v>0</v>
      </c>
      <c r="F48" s="102">
        <f>COUNTIF(B6:F35,"&gt;"&amp;A48)</f>
        <v>0</v>
      </c>
      <c r="G48" s="102">
        <f>COUNTIF(B6:G35,"&gt;"&amp;A48)</f>
        <v>1</v>
      </c>
      <c r="H48" s="102">
        <f>COUNTIF(B6:H35,"&gt;"&amp;A48)</f>
        <v>1</v>
      </c>
      <c r="I48" s="102">
        <f>COUNTIF(B6:I35,"&gt;"&amp;A48)</f>
        <v>1</v>
      </c>
      <c r="J48" s="102">
        <f>COUNTIF(B6:J35,"&gt;"&amp;A48)</f>
        <v>1</v>
      </c>
      <c r="K48" s="102">
        <f>COUNTIF(B6:K35,"&gt;"&amp;A48)</f>
        <v>1</v>
      </c>
      <c r="L48" s="102">
        <f>COUNTIF(B6:L35,"&gt;"&amp;A48)</f>
        <v>1</v>
      </c>
      <c r="M48" s="102">
        <f>COUNTIF(B6:M35,"&gt;"&amp;A48)</f>
        <v>1</v>
      </c>
      <c r="N48" s="102">
        <f>COUNTIF(B6:N35,"&gt;"&amp;A48)</f>
        <v>1</v>
      </c>
      <c r="O48" s="102">
        <f>COUNTIF(B6:O35,"&gt;"&amp;A48)</f>
        <v>1</v>
      </c>
      <c r="P48" s="102">
        <f>COUNTIF(B6:P35,"&gt;"&amp;A48)</f>
        <v>1</v>
      </c>
      <c r="Q48" s="102">
        <f>COUNTIF(B6:Q35,"&gt;"&amp;A48)</f>
        <v>1</v>
      </c>
      <c r="R48" s="102">
        <f>COUNTIF(B6:R35,"&gt;"&amp;A48)</f>
        <v>1</v>
      </c>
      <c r="S48" s="102">
        <f>COUNTIF(B6:S35,"&gt;"&amp;A48)</f>
        <v>1</v>
      </c>
      <c r="T48" s="101"/>
      <c r="U48" s="101"/>
    </row>
    <row r="49" spans="1:21" x14ac:dyDescent="0.3">
      <c r="A49" s="102">
        <f>'AUSSCHUSS - GANGLINIE'!$G$219</f>
        <v>49.5</v>
      </c>
      <c r="B49" s="102">
        <f>COUNTIF(B6:B35,"&lt;"&amp;A49)</f>
        <v>3</v>
      </c>
      <c r="C49" s="102">
        <f>COUNTIF(B6:C35,"&lt;"&amp;A49)</f>
        <v>4</v>
      </c>
      <c r="D49" s="102">
        <f>COUNTIF(B6:D35,"&lt;"&amp;A49)</f>
        <v>4</v>
      </c>
      <c r="E49" s="102">
        <f>COUNTIF(B6:E35,"&lt;"&amp;A49)</f>
        <v>4</v>
      </c>
      <c r="F49" s="102">
        <f>COUNTIF(B6:F35,"&lt;"&amp;A49)</f>
        <v>6</v>
      </c>
      <c r="G49" s="102">
        <f>COUNTIF(B6:G35,"&lt;"&amp;A49)</f>
        <v>7</v>
      </c>
      <c r="H49" s="102">
        <f>COUNTIF(B6:H35,"&lt;"&amp;A49)</f>
        <v>7</v>
      </c>
      <c r="I49" s="102">
        <f>COUNTIF(B6:I35,"&lt;"&amp;A49)</f>
        <v>7</v>
      </c>
      <c r="J49" s="102">
        <f>COUNTIF(B6:J35,"&lt;"&amp;A49)</f>
        <v>7</v>
      </c>
      <c r="K49" s="102">
        <f>COUNTIF(B6:K35,"&lt;"&amp;A49)</f>
        <v>7</v>
      </c>
      <c r="L49" s="102">
        <f>COUNTIF(B6:L35,"&lt;"&amp;A49)</f>
        <v>7</v>
      </c>
      <c r="M49" s="102">
        <f>COUNTIF(B6:M35,"&lt;"&amp;A49)</f>
        <v>7</v>
      </c>
      <c r="N49" s="102">
        <f>COUNTIF(B6:N35,"&lt;"&amp;A49)</f>
        <v>7</v>
      </c>
      <c r="O49" s="102">
        <f>COUNTIF(B6:O35,"&lt;"&amp;A49)</f>
        <v>7</v>
      </c>
      <c r="P49" s="102">
        <f>COUNTIF(B6:P35,"&lt;"&amp;A49)</f>
        <v>7</v>
      </c>
      <c r="Q49" s="102">
        <f>COUNTIF(B6:Q35,"&lt;"&amp;A49)</f>
        <v>7</v>
      </c>
      <c r="R49" s="102">
        <f>COUNTIF(B6:R35,"&lt;"&amp;A49)</f>
        <v>7</v>
      </c>
      <c r="S49" s="102">
        <f>COUNTIF(B6:S35,"&lt;"&amp;A49)</f>
        <v>7</v>
      </c>
      <c r="T49" s="95"/>
      <c r="U49" s="95"/>
    </row>
    <row r="50" spans="1:21" x14ac:dyDescent="0.3">
      <c r="A50" s="95" t="s">
        <v>194</v>
      </c>
      <c r="B50" s="95">
        <f>'&lt;BENENNUNG&gt;EINZELSERIEN'!$P$23</f>
        <v>50</v>
      </c>
      <c r="C50" s="95">
        <f>'&lt;BENENNUNG&gt;EINZELSERIEN'!$P$23</f>
        <v>50</v>
      </c>
      <c r="D50" s="95">
        <f>'&lt;BENENNUNG&gt;EINZELSERIEN'!$P$23</f>
        <v>50</v>
      </c>
      <c r="E50" s="95">
        <f>'&lt;BENENNUNG&gt;EINZELSERIEN'!$P$23</f>
        <v>50</v>
      </c>
      <c r="F50" s="95">
        <f>'&lt;BENENNUNG&gt;EINZELSERIEN'!$P$23</f>
        <v>50</v>
      </c>
      <c r="G50" s="95">
        <f>'&lt;BENENNUNG&gt;EINZELSERIEN'!$P$23</f>
        <v>50</v>
      </c>
      <c r="H50" s="95">
        <f>'&lt;BENENNUNG&gt;EINZELSERIEN'!$P$23</f>
        <v>50</v>
      </c>
      <c r="I50" s="95">
        <f>'&lt;BENENNUNG&gt;EINZELSERIEN'!$P$23</f>
        <v>50</v>
      </c>
      <c r="J50" s="95">
        <f>'&lt;BENENNUNG&gt;EINZELSERIEN'!$P$23</f>
        <v>50</v>
      </c>
      <c r="K50" s="95">
        <f>'&lt;BENENNUNG&gt;EINZELSERIEN'!$P$23</f>
        <v>50</v>
      </c>
      <c r="L50" s="95">
        <f>'&lt;BENENNUNG&gt;EINZELSERIEN'!$P$23</f>
        <v>50</v>
      </c>
      <c r="M50" s="95">
        <f>'&lt;BENENNUNG&gt;EINZELSERIEN'!$P$23</f>
        <v>50</v>
      </c>
      <c r="N50" s="95">
        <f>'&lt;BENENNUNG&gt;EINZELSERIEN'!$P$23</f>
        <v>50</v>
      </c>
      <c r="O50" s="95">
        <f>'&lt;BENENNUNG&gt;EINZELSERIEN'!$P$23</f>
        <v>50</v>
      </c>
      <c r="P50" s="95">
        <f>'&lt;BENENNUNG&gt;EINZELSERIEN'!$P$23</f>
        <v>50</v>
      </c>
      <c r="Q50" s="95">
        <f>'&lt;BENENNUNG&gt;EINZELSERIEN'!$P$23</f>
        <v>50</v>
      </c>
      <c r="R50" s="95">
        <f>'&lt;BENENNUNG&gt;EINZELSERIEN'!$P$23</f>
        <v>50</v>
      </c>
      <c r="S50" s="95">
        <f>'&lt;BENENNUNG&gt;EINZELSERIEN'!$P$23</f>
        <v>50</v>
      </c>
      <c r="T50" s="95"/>
      <c r="U50" s="95"/>
    </row>
    <row r="51" spans="1:21" x14ac:dyDescent="0.3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</row>
    <row r="52" spans="1:21" x14ac:dyDescent="0.3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</row>
    <row r="53" spans="1:21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</row>
    <row r="54" spans="1:21" x14ac:dyDescent="0.3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</row>
    <row r="55" spans="1:21" x14ac:dyDescent="0.3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</row>
    <row r="56" spans="1:21" x14ac:dyDescent="0.3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</row>
    <row r="57" spans="1:21" x14ac:dyDescent="0.3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</row>
    <row r="58" spans="1:21" x14ac:dyDescent="0.3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</row>
    <row r="59" spans="1:21" x14ac:dyDescent="0.3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</row>
    <row r="60" spans="1:21" x14ac:dyDescent="0.3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</row>
    <row r="61" spans="1:21" x14ac:dyDescent="0.3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</row>
    <row r="62" spans="1:21" x14ac:dyDescent="0.3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</row>
    <row r="63" spans="1:21" x14ac:dyDescent="0.3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</row>
    <row r="64" spans="1:21" x14ac:dyDescent="0.3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</row>
    <row r="65" spans="1:21" x14ac:dyDescent="0.3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</row>
    <row r="66" spans="1:21" x14ac:dyDescent="0.3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</row>
    <row r="67" spans="1:21" x14ac:dyDescent="0.3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1" x14ac:dyDescent="0.3">
      <c r="A68" s="94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</row>
    <row r="69" spans="1:21" x14ac:dyDescent="0.3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</row>
    <row r="70" spans="1:21" x14ac:dyDescent="0.3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</row>
    <row r="71" spans="1:21" x14ac:dyDescent="0.3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</row>
    <row r="72" spans="1:21" x14ac:dyDescent="0.3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</row>
    <row r="73" spans="1:21" x14ac:dyDescent="0.3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</row>
    <row r="74" spans="1:21" x14ac:dyDescent="0.3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</row>
    <row r="75" spans="1:21" x14ac:dyDescent="0.3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</row>
    <row r="76" spans="1:21" x14ac:dyDescent="0.3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</row>
    <row r="77" spans="1:21" x14ac:dyDescent="0.3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</row>
    <row r="78" spans="1:21" x14ac:dyDescent="0.3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</row>
    <row r="79" spans="1:21" x14ac:dyDescent="0.3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</row>
    <row r="80" spans="1:21" x14ac:dyDescent="0.3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</row>
    <row r="81" spans="1:21" x14ac:dyDescent="0.3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</row>
    <row r="82" spans="1:21" x14ac:dyDescent="0.3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</row>
  </sheetData>
  <sheetProtection algorithmName="SHA-512" hashValue="xdPlnAbmnOuzkdrD5SKn6zl7MV2FWiyJY9w1E3TEzW5yVYapmXuQURFnIBskQFuwrW8XKKj1yss1sL9pUVY3Rg==" saltValue="FJJQxs3yheNBf7Xk2fISFw==" spinCount="100000" sheet="1" selectLockedCells="1"/>
  <mergeCells count="7">
    <mergeCell ref="B1:S1"/>
    <mergeCell ref="B2:G2"/>
    <mergeCell ref="H2:M2"/>
    <mergeCell ref="N2:S2"/>
    <mergeCell ref="D3:G3"/>
    <mergeCell ref="J3:M3"/>
    <mergeCell ref="P3:S3"/>
  </mergeCells>
  <dataValidations count="1">
    <dataValidation type="decimal" operator="notEqual" allowBlank="1" showInputMessage="1" showErrorMessage="1" sqref="B6:S8" xr:uid="{00000000-0002-0000-0000-000000000000}">
      <formula1>0</formula1>
    </dataValidation>
  </dataValidations>
  <hyperlinks>
    <hyperlink ref="D4" r:id="rId1" xr:uid="{00000000-0004-0000-0000-000000000000}"/>
    <hyperlink ref="J4" r:id="rId2" xr:uid="{00000000-0004-0000-0000-000001000000}"/>
    <hyperlink ref="P4" r:id="rId3" xr:uid="{00000000-0004-0000-0000-000002000000}"/>
  </hyperlinks>
  <pageMargins left="0.7" right="0.7" top="0.78740157499999996" bottom="0.78740157499999996" header="0.3" footer="0.3"/>
  <pageSetup paperSize="9" orientation="portrait" horizontalDpi="4294967293" verticalDpi="4294967293" r:id="rId4"/>
  <ignoredErrors>
    <ignoredError sqref="B36:C36 B38:B39 B42:B43 B45:B46 B48:B49 C38:C39 B4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Q35"/>
  <sheetViews>
    <sheetView tabSelected="1" zoomScale="116" workbookViewId="0">
      <selection activeCell="D2" sqref="D2:G2"/>
    </sheetView>
  </sheetViews>
  <sheetFormatPr baseColWidth="10" defaultRowHeight="14.4" x14ac:dyDescent="0.3"/>
  <cols>
    <col min="1" max="1" width="3" style="208" customWidth="1"/>
    <col min="2" max="2" width="11.109375" style="208" customWidth="1"/>
    <col min="3" max="3" width="10.88671875" style="208" customWidth="1"/>
    <col min="4" max="4" width="11.6640625" style="208" customWidth="1"/>
    <col min="5" max="5" width="13.6640625" style="208" customWidth="1"/>
    <col min="6" max="6" width="11.44140625" style="208" customWidth="1"/>
    <col min="7" max="7" width="11.33203125" style="208" customWidth="1"/>
    <col min="8" max="8" width="13.109375" style="208" customWidth="1"/>
    <col min="9" max="9" width="13.5546875" style="208" customWidth="1"/>
    <col min="10" max="10" width="13.109375" style="208" customWidth="1"/>
    <col min="11" max="11" width="27.44140625" style="208" customWidth="1"/>
    <col min="12" max="12" width="12.5546875" style="208" customWidth="1"/>
    <col min="13" max="13" width="11.5546875" style="208" customWidth="1"/>
    <col min="14" max="14" width="11.5546875" style="208"/>
    <col min="15" max="15" width="27.44140625" style="208" customWidth="1"/>
    <col min="16" max="16" width="15.44140625" style="208" customWidth="1"/>
    <col min="17" max="16384" width="11.5546875" style="208"/>
  </cols>
  <sheetData>
    <row r="1" spans="1:17" x14ac:dyDescent="0.3">
      <c r="A1" s="203" t="s">
        <v>126</v>
      </c>
      <c r="B1" s="204"/>
      <c r="C1" s="204"/>
      <c r="D1" s="204"/>
      <c r="E1" s="204"/>
      <c r="F1" s="204"/>
      <c r="G1" s="204"/>
      <c r="H1" s="205" t="s">
        <v>212</v>
      </c>
      <c r="I1" s="206"/>
      <c r="J1" s="206"/>
      <c r="K1" s="206"/>
      <c r="L1" s="206"/>
      <c r="M1" s="206"/>
      <c r="N1" s="206"/>
      <c r="O1" s="207"/>
      <c r="P1" s="207"/>
    </row>
    <row r="2" spans="1:17" x14ac:dyDescent="0.3">
      <c r="A2" s="209"/>
      <c r="B2" s="210" t="s">
        <v>58</v>
      </c>
      <c r="C2" s="210"/>
      <c r="D2" s="194">
        <v>1234567</v>
      </c>
      <c r="E2" s="194"/>
      <c r="F2" s="195"/>
      <c r="G2" s="196"/>
      <c r="H2" s="211"/>
      <c r="I2" s="211"/>
      <c r="L2" s="212"/>
      <c r="O2" s="207"/>
      <c r="P2" s="207"/>
    </row>
    <row r="3" spans="1:17" x14ac:dyDescent="0.3">
      <c r="A3" s="213" t="s">
        <v>102</v>
      </c>
      <c r="B3" s="214" t="s">
        <v>215</v>
      </c>
      <c r="C3" s="215" t="s">
        <v>216</v>
      </c>
      <c r="D3" s="216" t="s">
        <v>217</v>
      </c>
      <c r="E3" s="217" t="s">
        <v>218</v>
      </c>
      <c r="F3" s="218" t="s">
        <v>216</v>
      </c>
      <c r="G3" s="219" t="s">
        <v>217</v>
      </c>
      <c r="H3" s="220" t="s">
        <v>213</v>
      </c>
      <c r="I3" s="221" t="s">
        <v>210</v>
      </c>
      <c r="J3" s="222" t="s">
        <v>211</v>
      </c>
      <c r="O3" s="223" t="s">
        <v>31</v>
      </c>
      <c r="P3" s="223" t="s">
        <v>110</v>
      </c>
    </row>
    <row r="4" spans="1:17" x14ac:dyDescent="0.3">
      <c r="A4" s="224">
        <f>'&lt;KLEIN - STICHPROBEN&gt;'!$B$39</f>
        <v>5</v>
      </c>
      <c r="B4" s="225">
        <f>IF('&lt;KLEIN - STICHPROBEN&gt;'!$B$40="","",IF('&lt;KLEIN - STICHPROBEN&gt;'!$B$40&lt;=P23,ROUND('&lt;KLEIN - STICHPROBEN&gt;'!$B$40,3),""))</f>
        <v>49.396000000000001</v>
      </c>
      <c r="C4" s="226">
        <f>IF(B4="","",ROUND(('&lt;KLEIN - STICHPROBEN&gt;'!$B$38/(C31*O4))*100,1))</f>
        <v>79.7</v>
      </c>
      <c r="D4" s="227">
        <f>IF(B4="","",ROUND((('&lt;KLEIN - STICHPROBEN&gt;'!$B$40-P23)/(C31*P4))*100,1))</f>
        <v>-143.69999999999999</v>
      </c>
      <c r="E4" s="228" t="str">
        <f>IF('&lt;KLEIN - STICHPROBEN&gt;'!$B$40="","",IF('&lt;KLEIN - STICHPROBEN&gt;'!$B$40&gt;P23,ROUND('&lt;KLEIN - STICHPROBEN&gt;'!$B$40,3),""))</f>
        <v/>
      </c>
      <c r="F4" s="229" t="str">
        <f>IF(E4="","",ROUND(('&lt;KLEIN - STICHPROBEN&gt;'!$B$38/(C30*O4))*100,1))</f>
        <v/>
      </c>
      <c r="G4" s="230" t="str">
        <f>IF(E4="","",ROUND((('&lt;KLEIN - STICHPROBEN&gt;'!$B$40-P23)/(C30*P4))*100,1))</f>
        <v/>
      </c>
      <c r="H4" s="231">
        <f>IF(B4="",E4,B4)</f>
        <v>49.396000000000001</v>
      </c>
      <c r="I4" s="231">
        <f>IF(C4="",F4,C4)</f>
        <v>79.7</v>
      </c>
      <c r="J4" s="231">
        <f>IF(D4="",G4,D4)</f>
        <v>-143.69999999999999</v>
      </c>
      <c r="O4" s="223">
        <f t="shared" ref="O4:O21" si="0">((2.71828184^(1*(LN(97.7312)-0.505825*2.71828184^(-0.197201*(A4))))))*10^-2</f>
        <v>0.80924427026927515</v>
      </c>
      <c r="P4" s="223">
        <f t="shared" ref="P4:P21" si="1">((2.71828184^(1*(LN(10.3795)-1.470455*2.71828184^(-0.109081*(A4))))))^-1</f>
        <v>0.22592623844881043</v>
      </c>
    </row>
    <row r="5" spans="1:17" x14ac:dyDescent="0.3">
      <c r="A5" s="232">
        <f>'&lt;KLEIN - STICHPROBEN&gt;'!$C$39</f>
        <v>4</v>
      </c>
      <c r="B5" s="233">
        <f>IF('&lt;KLEIN - STICHPROBEN&gt;'!$C$40="","",IF('&lt;KLEIN - STICHPROBEN&gt;'!$C$40&lt;=P23,ROUND('&lt;KLEIN - STICHPROBEN&gt;'!$C$40,3),""))</f>
        <v>49.795000000000002</v>
      </c>
      <c r="C5" s="234">
        <f>IF(B5="","",ROUND(('&lt;KLEIN - STICHPROBEN&gt;'!$C$38/(C31*O5))*100,1))</f>
        <v>92.8</v>
      </c>
      <c r="D5" s="235">
        <f>IF(B5="","",ROUND((('&lt;KLEIN - STICHPROBEN&gt;'!$C$40-P23)/(C31*P5))*100,1))</f>
        <v>-44.2</v>
      </c>
      <c r="E5" s="228" t="str">
        <f>IF('&lt;KLEIN - STICHPROBEN&gt;'!$C$40="","",IF('&lt;KLEIN - STICHPROBEN&gt;'!$C$40&gt;P23,ROUND('&lt;KLEIN - STICHPROBEN&gt;'!$C$40,3),""))</f>
        <v/>
      </c>
      <c r="F5" s="236" t="str">
        <f>IF(E5="","",ROUND(('&lt;KLEIN - STICHPROBEN&gt;'!$C$38/(C30*O5))*100,1))</f>
        <v/>
      </c>
      <c r="G5" s="237" t="str">
        <f>IF(E5="","",ROUND((('&lt;KLEIN - STICHPROBEN&gt;'!$C$40-P23)/(C30*P5))*100,1))</f>
        <v/>
      </c>
      <c r="H5" s="231">
        <f t="shared" ref="H5:H21" si="2">IF(B5="",E5,B5)</f>
        <v>49.795000000000002</v>
      </c>
      <c r="I5" s="231">
        <f t="shared" ref="I5:I9" si="3">IF(H5="",I4,IF(C5="",F5,C5))</f>
        <v>92.8</v>
      </c>
      <c r="J5" s="231">
        <f>IF(H5="",J4,IF(D5="",G5,D5))</f>
        <v>-44.2</v>
      </c>
      <c r="O5" s="223">
        <f t="shared" si="0"/>
        <v>0.77663089308893074</v>
      </c>
      <c r="P5" s="223">
        <f t="shared" si="1"/>
        <v>0.24924511652672018</v>
      </c>
    </row>
    <row r="6" spans="1:17" x14ac:dyDescent="0.3">
      <c r="A6" s="232">
        <f>'&lt;KLEIN - STICHPROBEN&gt;'!$D$39</f>
        <v>6</v>
      </c>
      <c r="B6" s="238">
        <f>IF('&lt;KLEIN - STICHPROBEN&gt;'!$D$40="","",IF('&lt;KLEIN - STICHPROBEN&gt;'!$D$40&lt;=P23,ROUND('&lt;KLEIN - STICHPROBEN&gt;'!$D$40,3),""))</f>
        <v>49.912999999999997</v>
      </c>
      <c r="C6" s="234">
        <f>IF(B6="","",ROUND(('&lt;KLEIN - STICHPROBEN&gt;'!$D$38/(C31*O6))*100,1))</f>
        <v>50.7</v>
      </c>
      <c r="D6" s="235">
        <f>IF(B6="","",ROUND((('&lt;KLEIN - STICHPROBEN&gt;'!$D$40-P23)/(C31*P6))*100,1))</f>
        <v>-22.5</v>
      </c>
      <c r="E6" s="228" t="str">
        <f>IF('&lt;KLEIN - STICHPROBEN&gt;'!$D$40="","",IF('&lt;KLEIN - STICHPROBEN&gt;'!$D$40&gt;P23,ROUND('&lt;KLEIN - STICHPROBEN&gt;'!$D$40,3),""))</f>
        <v/>
      </c>
      <c r="F6" s="236" t="str">
        <f>IF(E6="","",ROUND(('&lt;KLEIN - STICHPROBEN&gt;'!$D$38/(C30*O6))*100,1))</f>
        <v/>
      </c>
      <c r="G6" s="237" t="str">
        <f>IF(E6="","",ROUND((('&lt;KLEIN - STICHPROBEN&gt;'!$D$40-P23)/(C30*P6))*100,1))</f>
        <v/>
      </c>
      <c r="H6" s="231">
        <f t="shared" si="2"/>
        <v>49.912999999999997</v>
      </c>
      <c r="I6" s="231">
        <f t="shared" si="3"/>
        <v>50.7</v>
      </c>
      <c r="J6" s="231">
        <f t="shared" ref="J6:J21" si="4">IF(H6="",J5,IF(D6="",G6,D6))</f>
        <v>-22.5</v>
      </c>
      <c r="O6" s="223">
        <f t="shared" si="0"/>
        <v>0.83704196440718037</v>
      </c>
      <c r="P6" s="223">
        <f t="shared" si="1"/>
        <v>0.20687845434273935</v>
      </c>
    </row>
    <row r="7" spans="1:17" x14ac:dyDescent="0.3">
      <c r="A7" s="232">
        <f>'&lt;KLEIN - STICHPROBEN&gt;'!$E$39</f>
        <v>7</v>
      </c>
      <c r="B7" s="233" t="str">
        <f>IF('&lt;KLEIN - STICHPROBEN&gt;'!$E$40="","",IF('&lt;KLEIN - STICHPROBEN&gt;'!$E$40&lt;=P23,ROUND('&lt;KLEIN - STICHPROBEN&gt;'!$E$40,3),""))</f>
        <v/>
      </c>
      <c r="C7" s="234" t="str">
        <f>IF(B7="","",ROUND(('&lt;KLEIN - STICHPROBEN&gt;'!$E$38/(C31*O7))*100,1))</f>
        <v/>
      </c>
      <c r="D7" s="235" t="str">
        <f>IF(B7="","",ROUND((('&lt;KLEIN - STICHPROBEN&gt;'!$E$40-P23)/(C31*P7))*100,1))</f>
        <v/>
      </c>
      <c r="E7" s="228">
        <f>IF('&lt;KLEIN - STICHPROBEN&gt;'!$E$40="","",IF('&lt;KLEIN - STICHPROBEN&gt;'!$E$40&gt;P23,ROUND('&lt;KLEIN - STICHPROBEN&gt;'!$E$40,3),""))</f>
        <v>50.317</v>
      </c>
      <c r="F7" s="236">
        <f>IF(E7="","",ROUND(('&lt;KLEIN - STICHPROBEN&gt;'!$E$38/(C30*O7))*100,1))</f>
        <v>21.9</v>
      </c>
      <c r="G7" s="237">
        <f>IF(E7="","",ROUND((('&lt;KLEIN - STICHPROBEN&gt;'!$E$40-P23)/(C30*P7))*100,1))</f>
        <v>22.3</v>
      </c>
      <c r="H7" s="231">
        <f t="shared" si="2"/>
        <v>50.317</v>
      </c>
      <c r="I7" s="231">
        <f t="shared" si="3"/>
        <v>21.9</v>
      </c>
      <c r="J7" s="231">
        <f t="shared" si="4"/>
        <v>22.3</v>
      </c>
      <c r="O7" s="223">
        <f t="shared" si="0"/>
        <v>0.86057694120660033</v>
      </c>
      <c r="P7" s="223">
        <f t="shared" si="1"/>
        <v>0.19116872308748933</v>
      </c>
    </row>
    <row r="8" spans="1:17" x14ac:dyDescent="0.3">
      <c r="A8" s="232">
        <f>'&lt;KLEIN - STICHPROBEN&gt;'!$F$39</f>
        <v>7</v>
      </c>
      <c r="B8" s="233" t="str">
        <f>IF('&lt;KLEIN - STICHPROBEN&gt;'!$F$40="","",IF('&lt;KLEIN - STICHPROBEN&gt;'!$F$40&lt;=P23,ROUND('&lt;KLEIN - STICHPROBEN&gt;'!$F$40,3),""))</f>
        <v/>
      </c>
      <c r="C8" s="234" t="str">
        <f>IF(B8="","",ROUND(('&lt;KLEIN - STICHPROBEN&gt;'!$F$38/(C31*O8))*100,1))</f>
        <v/>
      </c>
      <c r="D8" s="235" t="str">
        <f>IF(B8="","",ROUND((('&lt;KLEIN - STICHPROBEN&gt;'!$F$40-P23)/(C31*P8))*100,1))</f>
        <v/>
      </c>
      <c r="E8" s="228">
        <f>IF('&lt;KLEIN - STICHPROBEN&gt;'!$F$40="","",IF('&lt;KLEIN - STICHPROBEN&gt;'!$F$40&gt;P23,ROUND('&lt;KLEIN - STICHPROBEN&gt;'!$F$40,3),""))</f>
        <v>50.06</v>
      </c>
      <c r="F8" s="236">
        <f>IF(E8="","",ROUND(('&lt;KLEIN - STICHPROBEN&gt;'!$F$38/(C30*O8))*100,1))</f>
        <v>39.1</v>
      </c>
      <c r="G8" s="237">
        <f>IF(E8="","",ROUND((('&lt;KLEIN - STICHPROBEN&gt;'!$F$40-P23)/(C30*P8))*100,1))</f>
        <v>4.2</v>
      </c>
      <c r="H8" s="231">
        <f t="shared" si="2"/>
        <v>50.06</v>
      </c>
      <c r="I8" s="231">
        <f t="shared" si="3"/>
        <v>39.1</v>
      </c>
      <c r="J8" s="231">
        <f t="shared" si="4"/>
        <v>4.2</v>
      </c>
      <c r="O8" s="223">
        <f t="shared" si="0"/>
        <v>0.86057694120660033</v>
      </c>
      <c r="P8" s="223">
        <f t="shared" si="1"/>
        <v>0.19116872308748933</v>
      </c>
    </row>
    <row r="9" spans="1:17" x14ac:dyDescent="0.3">
      <c r="A9" s="232">
        <f>'&lt;KLEIN - STICHPROBEN&gt;'!$G$39</f>
        <v>6</v>
      </c>
      <c r="B9" s="233" t="str">
        <f>IF('&lt;KLEIN - STICHPROBEN&gt;'!$G$40="","",IF('&lt;KLEIN - STICHPROBEN&gt;'!$G$40&lt;=P23,ROUND('&lt;KLEIN - STICHPROBEN&gt;'!$G$40,3),""))</f>
        <v/>
      </c>
      <c r="C9" s="234" t="str">
        <f>IF(B9="","",ROUND(('&lt;KLEIN - STICHPROBEN&gt;'!$G$38/(C31*O9))*100,1))</f>
        <v/>
      </c>
      <c r="D9" s="235" t="str">
        <f>IF(B9="","",ROUND((('&lt;KLEIN - STICHPROBEN&gt;'!$G$40-P23)/(C31*P9))*100,1))</f>
        <v/>
      </c>
      <c r="E9" s="228">
        <f>IF('&lt;KLEIN - STICHPROBEN&gt;'!$G$40="","",IF('&lt;KLEIN - STICHPROBEN&gt;'!$G$40&gt;P23,ROUND('&lt;KLEIN - STICHPROBEN&gt;'!$G$40,3),""))</f>
        <v>50.792000000000002</v>
      </c>
      <c r="F9" s="236">
        <f>IF(E9="","",ROUND(('&lt;KLEIN - STICHPROBEN&gt;'!$G$38/(C30*O9))*100,1))</f>
        <v>48.2</v>
      </c>
      <c r="G9" s="237">
        <f>IF(E9="","",ROUND((('&lt;KLEIN - STICHPROBEN&gt;'!$G$40-P23)/(C30*P9))*100,1))</f>
        <v>51.4</v>
      </c>
      <c r="H9" s="231">
        <f t="shared" si="2"/>
        <v>50.792000000000002</v>
      </c>
      <c r="I9" s="231">
        <f t="shared" si="3"/>
        <v>48.2</v>
      </c>
      <c r="J9" s="231">
        <f t="shared" si="4"/>
        <v>51.4</v>
      </c>
      <c r="O9" s="223">
        <f t="shared" si="0"/>
        <v>0.83704196440718037</v>
      </c>
      <c r="P9" s="223">
        <f t="shared" si="1"/>
        <v>0.20687845434273935</v>
      </c>
    </row>
    <row r="10" spans="1:17" x14ac:dyDescent="0.3">
      <c r="A10" s="232">
        <f>'&lt;KLEIN - STICHPROBEN&gt;'!$H$39</f>
        <v>0</v>
      </c>
      <c r="B10" s="239" t="str">
        <f>IF('&lt;KLEIN - STICHPROBEN&gt;'!$H$40="","",IF('&lt;KLEIN - STICHPROBEN&gt;'!$H$40&lt;=P23,ROUND('&lt;KLEIN - STICHPROBEN&gt;'!$H$40,3),""))</f>
        <v/>
      </c>
      <c r="C10" s="240" t="str">
        <f>IF(B10="","",ROUND(('&lt;KLEIN - STICHPROBEN&gt;'!$H$38/(C31*O10))*100,1))</f>
        <v/>
      </c>
      <c r="D10" s="241" t="str">
        <f>IF(B10="","",ROUND((('&lt;KLEIN - STICHPROBEN&gt;'!$H$40-P23)/(C31*P10))*100,1))</f>
        <v/>
      </c>
      <c r="E10" s="242" t="str">
        <f>IF('&lt;KLEIN - STICHPROBEN&gt;'!$H$40="","",IF('&lt;KLEIN - STICHPROBEN&gt;'!$H$40&gt;P23,ROUND('&lt;KLEIN - STICHPROBEN&gt;'!$H$40,3),""))</f>
        <v/>
      </c>
      <c r="F10" s="243" t="str">
        <f>IF(E10="","",ROUND(('&lt;KLEIN - STICHPROBEN&gt;'!$H$38/(C30*O10))*100,1))</f>
        <v/>
      </c>
      <c r="G10" s="244" t="str">
        <f>IF(E10="","",ROUND((('&lt;KLEIN - STICHPROBEN&gt;'!$H$40-P23)/(C30*P10))*100,1))</f>
        <v/>
      </c>
      <c r="H10" s="245" t="str">
        <f t="shared" si="2"/>
        <v/>
      </c>
      <c r="I10" s="245">
        <f>IF(H10="",I9,IF(C10="",F10,C10))</f>
        <v>48.2</v>
      </c>
      <c r="J10" s="245">
        <f t="shared" si="4"/>
        <v>51.4</v>
      </c>
      <c r="O10" s="223">
        <f t="shared" si="0"/>
        <v>0.58932685587313727</v>
      </c>
      <c r="P10" s="223">
        <f t="shared" si="1"/>
        <v>0.41921233944406278</v>
      </c>
    </row>
    <row r="11" spans="1:17" x14ac:dyDescent="0.3">
      <c r="A11" s="232">
        <f>'&lt;KLEIN - STICHPROBEN&gt;'!$I$39</f>
        <v>0</v>
      </c>
      <c r="B11" s="233" t="str">
        <f>IF('&lt;KLEIN - STICHPROBEN&gt;'!$I$40="","",IF('&lt;KLEIN - STICHPROBEN&gt;'!$I$40&lt;=P23,ROUND('&lt;KLEIN - STICHPROBEN&gt;'!$I$40,3),""))</f>
        <v/>
      </c>
      <c r="C11" s="234" t="str">
        <f>IF(B11="","",ROUND(('&lt;KLEIN - STICHPROBEN&gt;'!$I$38/(C31*O11))*100,1))</f>
        <v/>
      </c>
      <c r="D11" s="235" t="str">
        <f>IF(B11="","",ROUND((('&lt;KLEIN - STICHPROBEN&gt;'!$I$40-P23)/(C31*P11))*100,1))</f>
        <v/>
      </c>
      <c r="E11" s="228" t="str">
        <f>IF('&lt;KLEIN - STICHPROBEN&gt;'!$I$40="","",IF('&lt;KLEIN - STICHPROBEN&gt;'!$I$40&gt;P23,ROUND('&lt;KLEIN - STICHPROBEN&gt;'!$I$40,3),""))</f>
        <v/>
      </c>
      <c r="F11" s="236" t="str">
        <f>IF(E11="","",ROUND(('&lt;KLEIN - STICHPROBEN&gt;'!$I$38/(C30*O11))*100,1))</f>
        <v/>
      </c>
      <c r="G11" s="237" t="str">
        <f>IF(E11="","",ROUND((('&lt;KLEIN - STICHPROBEN&gt;'!$I$40-P23)/(C30*P11))*100,1))</f>
        <v/>
      </c>
      <c r="H11" s="245" t="str">
        <f t="shared" si="2"/>
        <v/>
      </c>
      <c r="I11" s="245">
        <f t="shared" ref="I11:I21" si="5">IF(H11="",I10,IF(C11="",F11,C11))</f>
        <v>48.2</v>
      </c>
      <c r="J11" s="245">
        <f t="shared" si="4"/>
        <v>51.4</v>
      </c>
      <c r="O11" s="223">
        <f t="shared" si="0"/>
        <v>0.58932685587313727</v>
      </c>
      <c r="P11" s="223">
        <f t="shared" si="1"/>
        <v>0.41921233944406278</v>
      </c>
    </row>
    <row r="12" spans="1:17" x14ac:dyDescent="0.3">
      <c r="A12" s="232">
        <f>'&lt;KLEIN - STICHPROBEN&gt;'!$J$39</f>
        <v>0</v>
      </c>
      <c r="B12" s="233" t="str">
        <f>IF('&lt;KLEIN - STICHPROBEN&gt;'!$J$40="","",IF('&lt;KLEIN - STICHPROBEN&gt;'!$J$40&lt;=P23,ROUND('&lt;KLEIN - STICHPROBEN&gt;'!$J$40,3),""))</f>
        <v/>
      </c>
      <c r="C12" s="234" t="str">
        <f>IF(B12="","",ROUND(('&lt;KLEIN - STICHPROBEN&gt;'!$J$38/(C31*O12))*100,1))</f>
        <v/>
      </c>
      <c r="D12" s="235" t="str">
        <f>IF(B12="","",ROUND((('&lt;KLEIN - STICHPROBEN&gt;'!$J$40-P23)/(C31*P12))*100,1))</f>
        <v/>
      </c>
      <c r="E12" s="228" t="str">
        <f>IF('&lt;KLEIN - STICHPROBEN&gt;'!$J$40="","",IF('&lt;KLEIN - STICHPROBEN&gt;'!$J$40&gt;P23,ROUND('&lt;KLEIN - STICHPROBEN&gt;'!$J$40,3),""))</f>
        <v/>
      </c>
      <c r="F12" s="236" t="str">
        <f>IF(E12="","",ROUND(('&lt;KLEIN - STICHPROBEN&gt;'!$J$38/(C30*O12))*100,1))</f>
        <v/>
      </c>
      <c r="G12" s="237" t="str">
        <f>IF(E12="","",ROUND((('&lt;KLEIN - STICHPROBEN&gt;'!$J$40-P23)/(C30*P12))*100,1))</f>
        <v/>
      </c>
      <c r="H12" s="245" t="str">
        <f t="shared" si="2"/>
        <v/>
      </c>
      <c r="I12" s="245">
        <f t="shared" si="5"/>
        <v>48.2</v>
      </c>
      <c r="J12" s="245">
        <f t="shared" si="4"/>
        <v>51.4</v>
      </c>
      <c r="O12" s="223">
        <f t="shared" si="0"/>
        <v>0.58932685587313727</v>
      </c>
      <c r="P12" s="223">
        <f t="shared" si="1"/>
        <v>0.41921233944406278</v>
      </c>
    </row>
    <row r="13" spans="1:17" x14ac:dyDescent="0.3">
      <c r="A13" s="232">
        <f>'&lt;KLEIN - STICHPROBEN&gt;'!$K$39</f>
        <v>0</v>
      </c>
      <c r="B13" s="233" t="str">
        <f>IF('&lt;KLEIN - STICHPROBEN&gt;'!$K$40="","",IF('&lt;KLEIN - STICHPROBEN&gt;'!$K$40&lt;=P23,ROUND('&lt;KLEIN - STICHPROBEN&gt;'!$K$40,3),""))</f>
        <v/>
      </c>
      <c r="C13" s="234" t="str">
        <f>IF(B13="","",ROUND(('&lt;KLEIN - STICHPROBEN&gt;'!$K$38/(C31*O13))*100,1))</f>
        <v/>
      </c>
      <c r="D13" s="235" t="str">
        <f>IF(B13="","",ROUND((('&lt;KLEIN - STICHPROBEN&gt;'!$K$40-P23)/(C31*P13))*100,1))</f>
        <v/>
      </c>
      <c r="E13" s="228" t="str">
        <f>IF('&lt;KLEIN - STICHPROBEN&gt;'!$K$40="","",IF('&lt;KLEIN - STICHPROBEN&gt;'!$K$40&gt;P23,ROUND('&lt;KLEIN - STICHPROBEN&gt;'!$K$40,3),""))</f>
        <v/>
      </c>
      <c r="F13" s="236" t="str">
        <f>IF(E13="","",ROUND(('&lt;KLEIN - STICHPROBEN&gt;'!$K$38/(C30*O13))*100,1))</f>
        <v/>
      </c>
      <c r="G13" s="237" t="str">
        <f>IF(E13="","",ROUND((('&lt;KLEIN - STICHPROBEN&gt;'!$K$40-P23)/(C30*P13))*100,1))</f>
        <v/>
      </c>
      <c r="H13" s="245" t="str">
        <f t="shared" si="2"/>
        <v/>
      </c>
      <c r="I13" s="245">
        <f t="shared" si="5"/>
        <v>48.2</v>
      </c>
      <c r="J13" s="245">
        <f t="shared" si="4"/>
        <v>51.4</v>
      </c>
      <c r="O13" s="223">
        <f t="shared" si="0"/>
        <v>0.58932685587313727</v>
      </c>
      <c r="P13" s="223">
        <f t="shared" si="1"/>
        <v>0.41921233944406278</v>
      </c>
    </row>
    <row r="14" spans="1:17" ht="14.4" customHeight="1" x14ac:dyDescent="0.3">
      <c r="A14" s="232">
        <f>'&lt;KLEIN - STICHPROBEN&gt;'!$L$39</f>
        <v>0</v>
      </c>
      <c r="B14" s="233" t="str">
        <f>IF('&lt;KLEIN - STICHPROBEN&gt;'!$L$40="","",IF('&lt;KLEIN - STICHPROBEN&gt;'!$L$40&lt;=P23,ROUND('&lt;KLEIN - STICHPROBEN&gt;'!$L$40,3),""))</f>
        <v/>
      </c>
      <c r="C14" s="234" t="str">
        <f>IF(B14="","",ROUND(('&lt;KLEIN - STICHPROBEN&gt;'!$L$38/(C31*O14))*100,1))</f>
        <v/>
      </c>
      <c r="D14" s="235" t="str">
        <f>IF(B14="","",ROUND((('&lt;KLEIN - STICHPROBEN&gt;'!$L$40-P23)/(C31*P14))*100,1))</f>
        <v/>
      </c>
      <c r="E14" s="228" t="str">
        <f>IF('&lt;KLEIN - STICHPROBEN&gt;'!$L$40="","",IF('&lt;KLEIN - STICHPROBEN&gt;'!$L$40&gt;P23,ROUND('&lt;KLEIN - STICHPROBEN&gt;'!$L$40,3),""))</f>
        <v/>
      </c>
      <c r="F14" s="236" t="str">
        <f>IF(E14="","",ROUND(('&lt;KLEIN - STICHPROBEN&gt;'!$L$38/(C30*O14))*100,1))</f>
        <v/>
      </c>
      <c r="G14" s="237" t="str">
        <f>IF(E14="","",ROUND((('&lt;KLEIN - STICHPROBEN&gt;'!$L$40-P23)/(C30*P14))*100,1))</f>
        <v/>
      </c>
      <c r="H14" s="245" t="str">
        <f t="shared" si="2"/>
        <v/>
      </c>
      <c r="I14" s="245">
        <f t="shared" si="5"/>
        <v>48.2</v>
      </c>
      <c r="J14" s="245">
        <f t="shared" si="4"/>
        <v>51.4</v>
      </c>
      <c r="N14" s="246"/>
      <c r="O14" s="223">
        <f t="shared" si="0"/>
        <v>0.58932685587313727</v>
      </c>
      <c r="P14" s="223">
        <f t="shared" si="1"/>
        <v>0.41921233944406278</v>
      </c>
      <c r="Q14" s="246"/>
    </row>
    <row r="15" spans="1:17" ht="14.4" customHeight="1" x14ac:dyDescent="0.3">
      <c r="A15" s="232">
        <f>'&lt;KLEIN - STICHPROBEN&gt;'!$M$39</f>
        <v>0</v>
      </c>
      <c r="B15" s="233" t="str">
        <f>IF('&lt;KLEIN - STICHPROBEN&gt;'!$M$40="","",IF('&lt;KLEIN - STICHPROBEN&gt;'!$M$40&lt;=P23,ROUND('&lt;KLEIN - STICHPROBEN&gt;'!$M$40,3),""))</f>
        <v/>
      </c>
      <c r="C15" s="234" t="str">
        <f>IF(B15="","",ROUND(('&lt;KLEIN - STICHPROBEN&gt;'!$M$38/(C31*O15))*100,1))</f>
        <v/>
      </c>
      <c r="D15" s="235" t="str">
        <f>IF(B15="","",ROUND((('&lt;KLEIN - STICHPROBEN&gt;'!$M$40-P23)/(C31*P15))*100,1))</f>
        <v/>
      </c>
      <c r="E15" s="228" t="str">
        <f>IF('&lt;KLEIN - STICHPROBEN&gt;'!$M$40="","",IF('&lt;KLEIN - STICHPROBEN&gt;'!$M$40&gt;P23,ROUND('&lt;KLEIN - STICHPROBEN&gt;'!$M$40,3),""))</f>
        <v/>
      </c>
      <c r="F15" s="236" t="str">
        <f>IF(E15="","",ROUND(('&lt;KLEIN - STICHPROBEN&gt;'!$M$38/(C30*O15))*100,1))</f>
        <v/>
      </c>
      <c r="G15" s="247" t="str">
        <f>IF(E15="","",ROUND((('&lt;KLEIN - STICHPROBEN&gt;'!$M$40-P23)/(C30*P15))*100,1))</f>
        <v/>
      </c>
      <c r="H15" s="245" t="str">
        <f t="shared" si="2"/>
        <v/>
      </c>
      <c r="I15" s="245">
        <f t="shared" si="5"/>
        <v>48.2</v>
      </c>
      <c r="J15" s="245">
        <f t="shared" si="4"/>
        <v>51.4</v>
      </c>
      <c r="N15" s="246"/>
      <c r="O15" s="223">
        <f t="shared" si="0"/>
        <v>0.58932685587313727</v>
      </c>
      <c r="P15" s="223">
        <f t="shared" si="1"/>
        <v>0.41921233944406278</v>
      </c>
      <c r="Q15" s="246"/>
    </row>
    <row r="16" spans="1:17" x14ac:dyDescent="0.3">
      <c r="A16" s="232">
        <f>'&lt;KLEIN - STICHPROBEN&gt;'!$N$39</f>
        <v>0</v>
      </c>
      <c r="B16" s="248" t="str">
        <f>IF('&lt;KLEIN - STICHPROBEN&gt;'!$N$40="","",IF('&lt;KLEIN - STICHPROBEN&gt;'!$N$40&lt;=P23,ROUND('&lt;KLEIN - STICHPROBEN&gt;'!$N$40,3),""))</f>
        <v/>
      </c>
      <c r="C16" s="249" t="str">
        <f>IF(B16="","",ROUND(('&lt;KLEIN - STICHPROBEN&gt;'!$N$38/(C31*O16))*100,1))</f>
        <v/>
      </c>
      <c r="D16" s="250" t="str">
        <f>IF(B16="","",ROUND((('&lt;KLEIN - STICHPROBEN&gt;'!$N$40-P23)/(C31*P16))*100,1))</f>
        <v/>
      </c>
      <c r="E16" s="251" t="str">
        <f>IF('&lt;KLEIN - STICHPROBEN&gt;'!$N$40="","",IF('&lt;KLEIN - STICHPROBEN&gt;'!$N$40&gt;P23,ROUND('&lt;KLEIN - STICHPROBEN&gt;'!$N$40,3),""))</f>
        <v/>
      </c>
      <c r="F16" s="252" t="str">
        <f>IF(E16="","",ROUND(('&lt;KLEIN - STICHPROBEN&gt;'!$N$38/(C30*O16))*100,1))</f>
        <v/>
      </c>
      <c r="G16" s="237" t="str">
        <f>IF(E16="","",ROUND((('&lt;KLEIN - STICHPROBEN&gt;'!$N$40-P23)/(C30*P16))*100,1))</f>
        <v/>
      </c>
      <c r="H16" s="245" t="str">
        <f t="shared" si="2"/>
        <v/>
      </c>
      <c r="I16" s="245">
        <f t="shared" si="5"/>
        <v>48.2</v>
      </c>
      <c r="J16" s="245">
        <f t="shared" si="4"/>
        <v>51.4</v>
      </c>
      <c r="O16" s="223">
        <f t="shared" si="0"/>
        <v>0.58932685587313727</v>
      </c>
      <c r="P16" s="223">
        <f t="shared" si="1"/>
        <v>0.41921233944406278</v>
      </c>
    </row>
    <row r="17" spans="1:16" x14ac:dyDescent="0.3">
      <c r="A17" s="232">
        <f>'&lt;KLEIN - STICHPROBEN&gt;'!$O$39</f>
        <v>0</v>
      </c>
      <c r="B17" s="233" t="str">
        <f>IF('&lt;KLEIN - STICHPROBEN&gt;'!$O$40="","",IF('&lt;KLEIN - STICHPROBEN&gt;'!$O$40&lt;=P23,ROUND('&lt;KLEIN - STICHPROBEN&gt;'!$O$40,3),""))</f>
        <v/>
      </c>
      <c r="C17" s="234" t="str">
        <f>IF(B17="","",ROUND(('&lt;KLEIN - STICHPROBEN&gt;'!$O$38/(C3*O17))*100,1))</f>
        <v/>
      </c>
      <c r="D17" s="235" t="str">
        <f>IF(B17="","",ROUND((('&lt;KLEIN - STICHPROBEN&gt;'!$O$40-P23)/(C31*P17))*100,1))</f>
        <v/>
      </c>
      <c r="E17" s="228" t="str">
        <f>IF('&lt;KLEIN - STICHPROBEN&gt;'!$O$40="","",IF('&lt;KLEIN - STICHPROBEN&gt;'!$O$40&gt;P23,ROUND('&lt;KLEIN - STICHPROBEN&gt;'!$O$40,3),""))</f>
        <v/>
      </c>
      <c r="F17" s="236" t="str">
        <f>IF(E17="","",ROUND(('&lt;KLEIN - STICHPROBEN&gt;'!$O$38/(C30*O17))*100,1))</f>
        <v/>
      </c>
      <c r="G17" s="237" t="str">
        <f>IF(E17="","",ROUND((('&lt;KLEIN - STICHPROBEN&gt;'!$O$40-P23)/(C30*P17))*100,1))</f>
        <v/>
      </c>
      <c r="H17" s="245" t="str">
        <f t="shared" si="2"/>
        <v/>
      </c>
      <c r="I17" s="245">
        <f t="shared" si="5"/>
        <v>48.2</v>
      </c>
      <c r="J17" s="245">
        <f t="shared" si="4"/>
        <v>51.4</v>
      </c>
      <c r="N17" s="207"/>
      <c r="O17" s="223">
        <f t="shared" si="0"/>
        <v>0.58932685587313727</v>
      </c>
      <c r="P17" s="223">
        <f t="shared" si="1"/>
        <v>0.41921233944406278</v>
      </c>
    </row>
    <row r="18" spans="1:16" x14ac:dyDescent="0.3">
      <c r="A18" s="232">
        <f>'&lt;KLEIN - STICHPROBEN&gt;'!$P$39</f>
        <v>0</v>
      </c>
      <c r="B18" s="233" t="str">
        <f>IF('&lt;KLEIN - STICHPROBEN&gt;'!$P$40="","",IF('&lt;KLEIN - STICHPROBEN&gt;'!$P$40&lt;=P23,ROUND('&lt;KLEIN - STICHPROBEN&gt;'!$P$40,3),""))</f>
        <v/>
      </c>
      <c r="C18" s="234" t="str">
        <f>IF(B18="","",ROUND(('&lt;KLEIN - STICHPROBEN&gt;'!$P$38/(C3*O18))*100,1))</f>
        <v/>
      </c>
      <c r="D18" s="235" t="str">
        <f>IF(B18="","",ROUND((('&lt;KLEIN - STICHPROBEN&gt;'!$O$40-P23)/(C31*P18))*100,1))</f>
        <v/>
      </c>
      <c r="E18" s="228" t="str">
        <f>IF('&lt;KLEIN - STICHPROBEN&gt;'!$P$40="","",IF('&lt;KLEIN - STICHPROBEN&gt;'!$P$40&gt;P23,ROUND('&lt;KLEIN - STICHPROBEN&gt;'!$P$40,3),""))</f>
        <v/>
      </c>
      <c r="F18" s="236" t="str">
        <f>IF(E18="","",ROUND(('&lt;KLEIN - STICHPROBEN&gt;'!$P$38/(C30*O18))*100,1))</f>
        <v/>
      </c>
      <c r="G18" s="237" t="str">
        <f>IF(E18="","",ROUND((('&lt;KLEIN - STICHPROBEN&gt;'!$O$40-P23)/(C30*P18))*100,1))</f>
        <v/>
      </c>
      <c r="H18" s="245" t="str">
        <f t="shared" si="2"/>
        <v/>
      </c>
      <c r="I18" s="245">
        <f t="shared" si="5"/>
        <v>48.2</v>
      </c>
      <c r="J18" s="245">
        <f t="shared" si="4"/>
        <v>51.4</v>
      </c>
      <c r="O18" s="223">
        <f t="shared" si="0"/>
        <v>0.58932685587313727</v>
      </c>
      <c r="P18" s="223">
        <f t="shared" si="1"/>
        <v>0.41921233944406278</v>
      </c>
    </row>
    <row r="19" spans="1:16" x14ac:dyDescent="0.3">
      <c r="A19" s="232">
        <f>'&lt;KLEIN - STICHPROBEN&gt;'!$Q$39</f>
        <v>0</v>
      </c>
      <c r="B19" s="233" t="str">
        <f>IF('&lt;KLEIN - STICHPROBEN&gt;'!$Q$40="","",IF('&lt;KLEIN - STICHPROBEN&gt;'!$Q$40&lt;=P23,ROUND('&lt;KLEIN - STICHPROBEN&gt;'!$Q$40,3),""))</f>
        <v/>
      </c>
      <c r="C19" s="234" t="str">
        <f>IF(B19="","",ROUND(('&lt;KLEIN - STICHPROBEN&gt;'!$Q$38/(C31*O19))*100,1))</f>
        <v/>
      </c>
      <c r="D19" s="235" t="str">
        <f>IF(B19="","",ROUND((('&lt;KLEIN - STICHPROBEN&gt;'!$Q$40-P23)/(C31*P19))*100,1))</f>
        <v/>
      </c>
      <c r="E19" s="228" t="str">
        <f>IF('&lt;KLEIN - STICHPROBEN&gt;'!$Q$40="","",IF('&lt;KLEIN - STICHPROBEN&gt;'!$Q$40&gt;P23,ROUND('&lt;KLEIN - STICHPROBEN&gt;'!$Q$40,3),""))</f>
        <v/>
      </c>
      <c r="F19" s="236" t="str">
        <f>IF(E19="","",ROUND(('&lt;KLEIN - STICHPROBEN&gt;'!$Q$38/(C30*O19))*100,1))</f>
        <v/>
      </c>
      <c r="G19" s="237" t="str">
        <f>IF(E19="","",ROUND((('&lt;KLEIN - STICHPROBEN&gt;'!$Q$40-P23)/(C30*P19))*100,1))</f>
        <v/>
      </c>
      <c r="H19" s="245" t="str">
        <f t="shared" si="2"/>
        <v/>
      </c>
      <c r="I19" s="245">
        <f t="shared" si="5"/>
        <v>48.2</v>
      </c>
      <c r="J19" s="245">
        <f t="shared" si="4"/>
        <v>51.4</v>
      </c>
      <c r="O19" s="223">
        <f t="shared" si="0"/>
        <v>0.58932685587313727</v>
      </c>
      <c r="P19" s="223">
        <f t="shared" si="1"/>
        <v>0.41921233944406278</v>
      </c>
    </row>
    <row r="20" spans="1:16" x14ac:dyDescent="0.3">
      <c r="A20" s="232">
        <f>'&lt;KLEIN - STICHPROBEN&gt;'!$R$39</f>
        <v>0</v>
      </c>
      <c r="B20" s="233" t="str">
        <f>IF('&lt;KLEIN - STICHPROBEN&gt;'!$R$40="","",IF('&lt;KLEIN - STICHPROBEN&gt;'!$R$40&lt;=P23,ROUND('&lt;KLEIN - STICHPROBEN&gt;'!$R$40,3),""))</f>
        <v/>
      </c>
      <c r="C20" s="234" t="str">
        <f>IF(B20="","",ROUND(('&lt;KLEIN - STICHPROBEN&gt;'!$R$38/(C31*O20))*100,1))</f>
        <v/>
      </c>
      <c r="D20" s="235" t="str">
        <f>IF(B20="","",ROUND((('&lt;KLEIN - STICHPROBEN&gt;'!$R$40-P23)/(C31*P20))*100,1))</f>
        <v/>
      </c>
      <c r="E20" s="228" t="str">
        <f>IF('&lt;KLEIN - STICHPROBEN&gt;'!$R$40="","",IF('&lt;KLEIN - STICHPROBEN&gt;'!$R$40&gt;P23,ROUND('&lt;KLEIN - STICHPROBEN&gt;'!$R$40,3),""))</f>
        <v/>
      </c>
      <c r="F20" s="236" t="str">
        <f>IF(E20="","",ROUND(('&lt;KLEIN - STICHPROBEN&gt;'!$R$38/(C30*O20))*100,1))</f>
        <v/>
      </c>
      <c r="G20" s="237" t="str">
        <f>IF(E20="","",ROUND((('&lt;KLEIN - STICHPROBEN&gt;'!$R$40-P23)/(C30*P20))*100,1))</f>
        <v/>
      </c>
      <c r="H20" s="245" t="str">
        <f t="shared" si="2"/>
        <v/>
      </c>
      <c r="I20" s="245">
        <f t="shared" si="5"/>
        <v>48.2</v>
      </c>
      <c r="J20" s="245">
        <f t="shared" si="4"/>
        <v>51.4</v>
      </c>
      <c r="O20" s="223">
        <f t="shared" si="0"/>
        <v>0.58932685587313727</v>
      </c>
      <c r="P20" s="223">
        <f t="shared" si="1"/>
        <v>0.41921233944406278</v>
      </c>
    </row>
    <row r="21" spans="1:16" x14ac:dyDescent="0.3">
      <c r="A21" s="232">
        <f>'&lt;KLEIN - STICHPROBEN&gt;'!$S$39</f>
        <v>0</v>
      </c>
      <c r="B21" s="233" t="str">
        <f>IF('&lt;KLEIN - STICHPROBEN&gt;'!$S$40="","",IF('&lt;KLEIN - STICHPROBEN&gt;'!$S$40&lt;=P23,ROUND('&lt;KLEIN - STICHPROBEN&gt;'!$S$40,3),""))</f>
        <v/>
      </c>
      <c r="C21" s="234" t="str">
        <f>IF(B21="","",ROUND(('&lt;KLEIN - STICHPROBEN&gt;'!$S$38/(C31*O21))*100,1))</f>
        <v/>
      </c>
      <c r="D21" s="235" t="str">
        <f>IF(B21="","",ROUND((('&lt;KLEIN - STICHPROBEN&gt;'!$S$40-P23)/(C31*P21))*100,1))</f>
        <v/>
      </c>
      <c r="E21" s="228" t="str">
        <f>IF('&lt;KLEIN - STICHPROBEN&gt;'!$S$40="","",IF('&lt;KLEIN - STICHPROBEN&gt;'!$S$40&gt;P23,ROUND('&lt;KLEIN - STICHPROBEN&gt;'!$S$40,3),""))</f>
        <v/>
      </c>
      <c r="F21" s="253" t="str">
        <f>IF(E21="","",ROUND(('&lt;KLEIN - STICHPROBEN&gt;'!$S$38/(C30*O21))*100,1))</f>
        <v/>
      </c>
      <c r="G21" s="254" t="str">
        <f>IF(E21="","",ROUND((('&lt;KLEIN - STICHPROBEN&gt;'!$S$40-P23)/(C30*P21))*100,1))</f>
        <v/>
      </c>
      <c r="H21" s="245" t="str">
        <f t="shared" si="2"/>
        <v/>
      </c>
      <c r="I21" s="245">
        <f t="shared" si="5"/>
        <v>48.2</v>
      </c>
      <c r="J21" s="245">
        <f t="shared" si="4"/>
        <v>51.4</v>
      </c>
      <c r="O21" s="255">
        <f t="shared" si="0"/>
        <v>0.58932685587313727</v>
      </c>
      <c r="P21" s="255">
        <f t="shared" si="1"/>
        <v>0.41921233944406278</v>
      </c>
    </row>
    <row r="22" spans="1:16" x14ac:dyDescent="0.3">
      <c r="A22" s="256"/>
      <c r="B22" s="257"/>
      <c r="C22" s="258">
        <v>0</v>
      </c>
      <c r="D22" s="258"/>
      <c r="E22" s="258"/>
      <c r="F22" s="258"/>
      <c r="G22" s="258"/>
      <c r="I22" s="259">
        <v>0</v>
      </c>
      <c r="J22" s="260"/>
      <c r="K22" s="261">
        <f>'&lt;BENENNUNG&gt; SERIENSUMME'!$G$22</f>
        <v>53.77</v>
      </c>
      <c r="L22" s="261">
        <f>'&lt;BENENNUNG&gt; SERIENSUMME'!$H$22</f>
        <v>-53.77</v>
      </c>
      <c r="M22" s="261"/>
      <c r="N22" s="261"/>
      <c r="O22" s="262" t="s">
        <v>127</v>
      </c>
      <c r="P22" s="263"/>
    </row>
    <row r="23" spans="1:16" x14ac:dyDescent="0.3">
      <c r="A23" s="264"/>
      <c r="B23" s="265"/>
      <c r="C23" s="266">
        <v>200</v>
      </c>
      <c r="D23" s="266"/>
      <c r="E23" s="266">
        <v>1</v>
      </c>
      <c r="F23" s="266"/>
      <c r="G23" s="266"/>
      <c r="I23" s="261">
        <v>200</v>
      </c>
      <c r="J23" s="267"/>
      <c r="K23" s="261">
        <f>'&lt;BENENNUNG&gt; SERIENSUMME'!$G$23</f>
        <v>53.77</v>
      </c>
      <c r="L23" s="261">
        <f>'&lt;BENENNUNG&gt; SERIENSUMME'!$H$23</f>
        <v>-53.77</v>
      </c>
      <c r="M23" s="261"/>
      <c r="N23" s="261"/>
      <c r="O23" s="268" t="s">
        <v>128</v>
      </c>
      <c r="P23" s="3">
        <v>50</v>
      </c>
    </row>
    <row r="24" spans="1:16" x14ac:dyDescent="0.3">
      <c r="A24" s="269"/>
      <c r="B24" s="270"/>
      <c r="C24" s="266">
        <f>'&lt;BENENNUNG&gt; SERIENSUMME'!$C$24</f>
        <v>53.77</v>
      </c>
      <c r="D24" s="266"/>
      <c r="E24" s="266"/>
      <c r="F24" s="266"/>
      <c r="G24" s="266"/>
      <c r="I24" s="261">
        <f>'&lt;BENENNUNG&gt; SERIENSUMME'!$C$24</f>
        <v>53.77</v>
      </c>
      <c r="J24" s="271"/>
      <c r="K24" s="261"/>
      <c r="L24" s="261"/>
      <c r="M24" s="261">
        <v>500</v>
      </c>
      <c r="N24" s="261"/>
      <c r="O24" s="272" t="s">
        <v>173</v>
      </c>
      <c r="P24" s="3">
        <v>49.5</v>
      </c>
    </row>
    <row r="25" spans="1:16" x14ac:dyDescent="0.3">
      <c r="A25" s="264"/>
      <c r="B25" s="265"/>
      <c r="C25" s="266">
        <f>'&lt;BENENNUNG&gt; SERIENSUMME'!$C$25</f>
        <v>53.77</v>
      </c>
      <c r="D25" s="266"/>
      <c r="E25" s="266"/>
      <c r="F25" s="266"/>
      <c r="G25" s="273"/>
      <c r="I25" s="261">
        <f>'&lt;BENENNUNG&gt; SERIENSUMME'!$C$25</f>
        <v>53.77</v>
      </c>
      <c r="K25" s="261"/>
      <c r="L25" s="261"/>
      <c r="M25" s="261">
        <v>0</v>
      </c>
      <c r="N25" s="261"/>
      <c r="O25" s="272" t="s">
        <v>174</v>
      </c>
      <c r="P25" s="3">
        <v>52</v>
      </c>
    </row>
    <row r="26" spans="1:16" x14ac:dyDescent="0.3">
      <c r="A26" s="264"/>
      <c r="B26" s="265"/>
      <c r="C26" s="266">
        <f>'&lt;BENENNUNG&gt; SERIENSUMME'!$C$26</f>
        <v>53.77</v>
      </c>
      <c r="D26" s="266"/>
      <c r="E26" s="274"/>
      <c r="F26" s="274"/>
      <c r="G26" s="274"/>
      <c r="I26" s="275">
        <f>'&lt;BENENNUNG&gt; SERIENSUMME'!$C$26</f>
        <v>53.77</v>
      </c>
      <c r="J26" s="276"/>
      <c r="K26" s="261"/>
      <c r="L26" s="261"/>
      <c r="M26" s="261"/>
      <c r="N26" s="261">
        <v>-500</v>
      </c>
      <c r="O26" s="277" t="s">
        <v>171</v>
      </c>
      <c r="P26" s="3">
        <v>5</v>
      </c>
    </row>
    <row r="27" spans="1:16" x14ac:dyDescent="0.3">
      <c r="A27" s="264"/>
      <c r="B27" s="265"/>
      <c r="C27" s="266">
        <f>'&lt;BENENNUNG&gt; SERIENSUMME'!$C$27</f>
        <v>53.77</v>
      </c>
      <c r="D27" s="274"/>
      <c r="E27" s="274"/>
      <c r="F27" s="274"/>
      <c r="G27" s="274"/>
      <c r="I27" s="275">
        <f>'&lt;BENENNUNG&gt; SERIENSUMME'!$C$27</f>
        <v>53.77</v>
      </c>
      <c r="J27" s="276"/>
      <c r="K27" s="261"/>
      <c r="L27" s="261"/>
      <c r="M27" s="261"/>
      <c r="N27" s="261">
        <f>'&lt;BENENNUNG&gt; SERIENSUMME'!$J$27</f>
        <v>0</v>
      </c>
      <c r="O27" s="278" t="s">
        <v>176</v>
      </c>
      <c r="P27" s="279"/>
    </row>
    <row r="28" spans="1:16" x14ac:dyDescent="0.3">
      <c r="A28" s="280"/>
      <c r="B28" s="266" t="s">
        <v>104</v>
      </c>
      <c r="C28" s="266">
        <f>'&lt;BENENNUNG&gt; SERIENSUMME'!$C$28</f>
        <v>3.7413411503123561</v>
      </c>
      <c r="D28" s="266" t="s">
        <v>105</v>
      </c>
      <c r="E28" s="266">
        <f>'&lt;BENENNUNG&gt; SERIENSUMME'!$E$28</f>
        <v>2.0247732305297887</v>
      </c>
      <c r="F28" s="266" t="s">
        <v>106</v>
      </c>
      <c r="G28" s="281">
        <f>'&lt;BENENNUNG&gt; SERIENSUMME'!$C$29</f>
        <v>3.587107954362712</v>
      </c>
      <c r="H28" s="282" t="s">
        <v>107</v>
      </c>
      <c r="I28" s="282">
        <f>'&lt;BENENNUNG&gt; SERIENSUMME'!$E$29</f>
        <v>1.675866354226313</v>
      </c>
      <c r="J28" s="283"/>
      <c r="M28" s="284"/>
      <c r="O28" s="278" t="s">
        <v>177</v>
      </c>
      <c r="P28" s="285"/>
    </row>
    <row r="29" spans="1:16" x14ac:dyDescent="0.3">
      <c r="A29" s="286" t="s">
        <v>79</v>
      </c>
      <c r="B29" s="266" t="s">
        <v>108</v>
      </c>
      <c r="C29" s="266">
        <f>'&lt;BENENNUNG&gt; SERIENSUMME'!$C$30</f>
        <v>3.587107954362712</v>
      </c>
      <c r="D29" s="266" t="s">
        <v>109</v>
      </c>
      <c r="E29" s="287">
        <f>'&lt;BENENNUNG&gt; SERIENSUMME'!$E$30</f>
        <v>1.675866354226313</v>
      </c>
      <c r="F29" s="288" t="s">
        <v>103</v>
      </c>
      <c r="G29" s="289"/>
      <c r="H29" s="290"/>
      <c r="I29" s="291"/>
      <c r="J29" s="292"/>
      <c r="M29" s="284"/>
      <c r="O29" s="278" t="s">
        <v>175</v>
      </c>
      <c r="P29" s="285"/>
    </row>
    <row r="30" spans="1:16" x14ac:dyDescent="0.3">
      <c r="A30" s="286"/>
      <c r="B30" s="266" t="s">
        <v>207</v>
      </c>
      <c r="C30" s="266">
        <f>'&lt;BENENNUNG&gt; SERIENSUMME'!$C$31</f>
        <v>7.4391999999999996</v>
      </c>
      <c r="D30" s="223"/>
      <c r="E30" s="223"/>
      <c r="F30" s="293" t="s">
        <v>80</v>
      </c>
      <c r="G30" s="3">
        <v>0.1</v>
      </c>
      <c r="H30" s="294" t="s">
        <v>209</v>
      </c>
      <c r="I30" s="291">
        <f>'AUSSCHUSS - GANGLINIE'!$G$238</f>
        <v>53.72</v>
      </c>
      <c r="O30" s="278" t="s">
        <v>172</v>
      </c>
      <c r="P30" s="295"/>
    </row>
    <row r="31" spans="1:16" x14ac:dyDescent="0.3">
      <c r="A31" s="296"/>
      <c r="B31" s="281" t="s">
        <v>208</v>
      </c>
      <c r="C31" s="281">
        <f>'&lt;BENENNUNG&gt; SERIENSUMME'!$C$32</f>
        <v>1.859800000000007</v>
      </c>
      <c r="D31" s="297"/>
      <c r="E31" s="297"/>
      <c r="F31" s="293" t="s">
        <v>80</v>
      </c>
      <c r="G31" s="298">
        <f>$G$30</f>
        <v>0.1</v>
      </c>
      <c r="H31" s="294" t="s">
        <v>81</v>
      </c>
      <c r="I31" s="291">
        <f>'AUSSCHUSS - GANGLINIE'!$G$239</f>
        <v>49.07</v>
      </c>
      <c r="J31" s="299"/>
      <c r="L31" s="299"/>
      <c r="M31" s="299"/>
      <c r="N31" s="300"/>
      <c r="O31" s="301" t="s">
        <v>166</v>
      </c>
      <c r="P31" s="302"/>
    </row>
    <row r="32" spans="1:16" x14ac:dyDescent="0.3">
      <c r="A32" s="303"/>
      <c r="B32" s="303"/>
      <c r="C32" s="303"/>
      <c r="D32" s="303"/>
      <c r="E32" s="303"/>
      <c r="F32" s="284"/>
      <c r="G32" s="304"/>
      <c r="H32" s="284"/>
      <c r="I32" s="304"/>
      <c r="J32" s="303"/>
      <c r="K32" s="303"/>
    </row>
    <row r="33" spans="4:9" x14ac:dyDescent="0.3">
      <c r="D33" s="305"/>
      <c r="E33" s="207"/>
      <c r="G33" s="304"/>
      <c r="H33" s="284"/>
      <c r="I33" s="304"/>
    </row>
    <row r="34" spans="4:9" x14ac:dyDescent="0.3">
      <c r="E34" s="207"/>
      <c r="F34" s="284"/>
      <c r="G34" s="304"/>
      <c r="H34" s="284"/>
      <c r="I34" s="304"/>
    </row>
    <row r="35" spans="4:9" x14ac:dyDescent="0.3">
      <c r="F35" s="306"/>
      <c r="G35" s="307"/>
      <c r="H35" s="306"/>
      <c r="I35" s="307"/>
    </row>
  </sheetData>
  <sheetProtection algorithmName="SHA-512" hashValue="cV20i0y51AW00GTqNiYx39XMtuRdEtcCkyLw5u7EYETpfGBZcgsLRJezcQ4dXvtWPYcqVGhXuPOa2HRaSMhwVA==" saltValue="XXNeEXJ9UEHW+xRxcaFgvg==" spinCount="100000" sheet="1" objects="1" scenarios="1"/>
  <mergeCells count="4">
    <mergeCell ref="O31:P31"/>
    <mergeCell ref="D2:G2"/>
    <mergeCell ref="A1:G1"/>
    <mergeCell ref="H1:N1"/>
  </mergeCells>
  <dataValidations count="6">
    <dataValidation operator="greaterThan" allowBlank="1" showInputMessage="1" showErrorMessage="1" sqref="B14 E14" xr:uid="{00000000-0002-0000-0100-000000000000}"/>
    <dataValidation operator="greaterThanOrEqual" allowBlank="1" showInputMessage="1" showErrorMessage="1" sqref="J8" xr:uid="{00000000-0002-0000-0100-000001000000}"/>
    <dataValidation type="decimal" operator="greaterThan" allowBlank="1" showInputMessage="1" showErrorMessage="1" sqref="P25" xr:uid="{00000000-0002-0000-0100-000002000000}">
      <formula1>(P23)</formula1>
    </dataValidation>
    <dataValidation type="decimal" allowBlank="1" showInputMessage="1" showErrorMessage="1" sqref="G30:G31" xr:uid="{00000000-0002-0000-0100-000003000000}">
      <formula1>0.1</formula1>
      <formula2>10</formula2>
    </dataValidation>
    <dataValidation type="decimal" operator="lessThan" allowBlank="1" showInputMessage="1" showErrorMessage="1" sqref="P24" xr:uid="{00000000-0002-0000-0100-000004000000}">
      <formula1>(P23)</formula1>
    </dataValidation>
    <dataValidation type="decimal" allowBlank="1" showInputMessage="1" showErrorMessage="1" sqref="P26" xr:uid="{00000000-0002-0000-0100-000005000000}">
      <formula1>0.1</formula1>
      <formula2>5</formula2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Q49"/>
  <sheetViews>
    <sheetView topLeftCell="C6" workbookViewId="0">
      <selection activeCell="O12" sqref="O12"/>
    </sheetView>
  </sheetViews>
  <sheetFormatPr baseColWidth="10" defaultRowHeight="14.4" x14ac:dyDescent="0.3"/>
  <cols>
    <col min="1" max="1" width="3.77734375" customWidth="1"/>
    <col min="2" max="2" width="11.6640625" customWidth="1"/>
    <col min="3" max="3" width="11" customWidth="1"/>
    <col min="4" max="4" width="10.6640625" customWidth="1"/>
    <col min="5" max="5" width="12" customWidth="1"/>
    <col min="6" max="6" width="10.44140625" customWidth="1"/>
    <col min="7" max="7" width="11.77734375" customWidth="1"/>
    <col min="8" max="8" width="14.109375" customWidth="1"/>
    <col min="9" max="9" width="16.109375" customWidth="1"/>
    <col min="10" max="10" width="16.33203125" customWidth="1"/>
    <col min="11" max="11" width="31.109375" customWidth="1"/>
    <col min="12" max="12" width="10" customWidth="1"/>
    <col min="13" max="13" width="7.77734375" customWidth="1"/>
    <col min="15" max="15" width="29.6640625" customWidth="1"/>
    <col min="17" max="17" width="23.33203125" customWidth="1"/>
  </cols>
  <sheetData>
    <row r="1" spans="1:16" x14ac:dyDescent="0.3">
      <c r="A1" s="157"/>
      <c r="B1" s="201" t="s">
        <v>61</v>
      </c>
      <c r="C1" s="197"/>
      <c r="D1" s="197"/>
      <c r="E1" s="197"/>
      <c r="F1" s="197"/>
      <c r="G1" s="197"/>
      <c r="H1" s="198" t="s">
        <v>219</v>
      </c>
      <c r="I1" s="199"/>
      <c r="J1" s="199"/>
      <c r="K1" s="199"/>
      <c r="L1" s="199"/>
      <c r="M1" s="199"/>
      <c r="N1" s="199"/>
      <c r="O1" s="94"/>
      <c r="P1" s="94"/>
    </row>
    <row r="2" spans="1:16" x14ac:dyDescent="0.3">
      <c r="A2" s="150"/>
      <c r="B2" s="4" t="s">
        <v>58</v>
      </c>
      <c r="C2" s="4"/>
      <c r="D2" s="191">
        <f>'&lt;BENENNUNG&gt;EINZELSERIEN'!$D$2</f>
        <v>1234567</v>
      </c>
      <c r="E2" s="200"/>
      <c r="F2" s="197"/>
      <c r="G2" s="197"/>
      <c r="L2" s="7"/>
      <c r="M2" s="158"/>
      <c r="O2" s="47"/>
      <c r="P2" s="47"/>
    </row>
    <row r="3" spans="1:16" x14ac:dyDescent="0.3">
      <c r="A3" s="6" t="s">
        <v>102</v>
      </c>
      <c r="B3" s="61" t="s">
        <v>215</v>
      </c>
      <c r="C3" s="62" t="s">
        <v>216</v>
      </c>
      <c r="D3" s="63" t="s">
        <v>217</v>
      </c>
      <c r="E3" s="64" t="s">
        <v>214</v>
      </c>
      <c r="F3" s="65" t="s">
        <v>196</v>
      </c>
      <c r="G3" s="66" t="s">
        <v>195</v>
      </c>
      <c r="H3" s="159" t="s">
        <v>213</v>
      </c>
      <c r="I3" s="159" t="s">
        <v>210</v>
      </c>
      <c r="J3" s="159" t="s">
        <v>211</v>
      </c>
      <c r="O3" s="160" t="s">
        <v>31</v>
      </c>
      <c r="P3" s="93" t="s">
        <v>125</v>
      </c>
    </row>
    <row r="4" spans="1:16" x14ac:dyDescent="0.3">
      <c r="A4" s="5">
        <f>'&lt;KLEIN - STICHPROBEN&gt;'!$B$39</f>
        <v>5</v>
      </c>
      <c r="B4" s="67">
        <f>IF('&lt;KLEIN - STICHPROBEN&gt;'!$B$47="","",IF('&lt;KLEIN - STICHPROBEN&gt;'!$B$47&lt;=P23,ROUND('&lt;KLEIN - STICHPROBEN&gt;'!$B$47,3),""))</f>
        <v>49.396000000000001</v>
      </c>
      <c r="C4" s="68">
        <f>IF(B4="","",ROUND(('&lt;KLEIN - STICHPROBEN&gt;'!$B$45/(C32*O4))*100,1))</f>
        <v>79.7</v>
      </c>
      <c r="D4" s="69">
        <f>IF(B4="","",ROUND((('&lt;KLEIN - STICHPROBEN&gt;'!$B$44-P23)/(C32*P4))*100,1))</f>
        <v>-143.69999999999999</v>
      </c>
      <c r="E4" s="70" t="str">
        <f>IF('&lt;KLEIN - STICHPROBEN&gt;'!$B$47="","",IF('&lt;KLEIN - STICHPROBEN&gt;'!$B$47&gt;P23,ROUND('&lt;KLEIN - STICHPROBEN&gt;'!$B$47,3),""))</f>
        <v/>
      </c>
      <c r="F4" s="71" t="str">
        <f>IF(E4="","",ROUND(('&lt;KLEIN - STICHPROBEN&gt;'!$B$45/(C31*O4))*100,1))</f>
        <v/>
      </c>
      <c r="G4" s="72" t="str">
        <f>IF(E4="","",ROUND((('&lt;KLEIN - STICHPROBEN&gt;'!$B$44-P23)/(C31*P4))*100,1))</f>
        <v/>
      </c>
      <c r="H4" s="159">
        <f>IF(B4="",E4,B4)</f>
        <v>49.396000000000001</v>
      </c>
      <c r="I4" s="159">
        <f>IF(C4="",F4,C4)</f>
        <v>79.7</v>
      </c>
      <c r="J4" s="159">
        <f>IF(D4="",G4,D4)</f>
        <v>-143.69999999999999</v>
      </c>
      <c r="O4" s="94">
        <f t="shared" ref="O4:O21" si="0">((2.71828184^(1*(LN(97.7312)-0.505825*2.71828184^(-0.197201*(A4))))))*10^-2</f>
        <v>0.80924427026927515</v>
      </c>
      <c r="P4" s="95">
        <f t="shared" ref="P4:P21" si="1">((2.71828184^(1*(LN(10.3795)-1.470455*2.71828184^(-0.109081*(A4))))))^-1</f>
        <v>0.22592623844881043</v>
      </c>
    </row>
    <row r="5" spans="1:16" x14ac:dyDescent="0.3">
      <c r="A5" s="6">
        <f>'&lt;KLEIN - STICHPROBEN&gt;'!$C$39+A4</f>
        <v>9</v>
      </c>
      <c r="B5" s="73">
        <f>IF('&lt;KLEIN - STICHPROBEN&gt;'!$C$47="","",IF('&lt;KLEIN - STICHPROBEN&gt;'!$C$47&lt;=P23,ROUND('&lt;KLEIN - STICHPROBEN&gt;'!$C$47,3),""))</f>
        <v>49.573</v>
      </c>
      <c r="C5" s="74">
        <f>IF(B5="","",ROUND(('&lt;KLEIN - STICHPROBEN&gt;'!$C$45/(C32*O5))*100,1))</f>
        <v>80.3</v>
      </c>
      <c r="D5" s="75">
        <f>IF(B5="","",ROUND((('&lt;KLEIN - STICHPROBEN&gt;'!$C$44-P23)/(C32*P5))*100,1))</f>
        <v>-137.30000000000001</v>
      </c>
      <c r="E5" s="70" t="str">
        <f>IF('&lt;KLEIN - STICHPROBEN&gt;'!$C$47="","",IF('&lt;KLEIN - STICHPROBEN&gt;'!$C$47&gt;P23,ROUND('&lt;KLEIN - STICHPROBEN&gt;'!$C$47,3),""))</f>
        <v/>
      </c>
      <c r="F5" s="76" t="str">
        <f>IF(E5="","",ROUND(('&lt;KLEIN - STICHPROBEN&gt;'!$C$45/(C31*O5))*100,1))</f>
        <v/>
      </c>
      <c r="G5" s="77" t="str">
        <f>IF(E5="","",ROUND((('&lt;KLEIN - STICHPROBEN&gt;'!$C$44-P23)/(C31*P5))*100,1))</f>
        <v/>
      </c>
      <c r="H5" s="159">
        <f t="shared" ref="H5:H21" si="2">IF(B5="",E5,B5)</f>
        <v>49.573</v>
      </c>
      <c r="I5" s="159">
        <f t="shared" ref="I5:I9" si="3">IF(H5="",I4,IF(C5="",F5,C5))</f>
        <v>80.3</v>
      </c>
      <c r="J5" s="159">
        <f>IF(H5="",J4,IF(D5="",G5,D5))</f>
        <v>-137.30000000000001</v>
      </c>
      <c r="O5" s="94">
        <f t="shared" si="0"/>
        <v>0.89700427155560369</v>
      </c>
      <c r="P5" s="95">
        <f t="shared" si="1"/>
        <v>0.1671425884475182</v>
      </c>
    </row>
    <row r="6" spans="1:16" x14ac:dyDescent="0.3">
      <c r="A6" s="6">
        <f>'&lt;KLEIN - STICHPROBEN&gt;'!$D$39+A5</f>
        <v>15</v>
      </c>
      <c r="B6" s="78">
        <f>IF('&lt;KLEIN - STICHPROBEN&gt;'!$D$47="","",IF('&lt;KLEIN - STICHPROBEN&gt;'!$D$47&lt;=P23,ROUND('&lt;KLEIN - STICHPROBEN&gt;'!$D$47,3),""))</f>
        <v>49.709000000000003</v>
      </c>
      <c r="C6" s="74">
        <f>IF(B6="","",ROUND(('&lt;KLEIN - STICHPROBEN&gt;'!$D$45/(C32*O6))*100,1))</f>
        <v>78.5</v>
      </c>
      <c r="D6" s="75">
        <f>IF(B6="","",ROUND((('&lt;KLEIN - STICHPROBEN&gt;'!$D$44-P23)/(C32*P6))*100,1))</f>
        <v>-121.8</v>
      </c>
      <c r="E6" s="70" t="str">
        <f>IF('&lt;KLEIN - STICHPROBEN&gt;'!$D$47="","",IF('&lt;KLEIN - STICHPROBEN&gt;'!$D$47&gt;P23,ROUND('&lt;KLEIN - STICHPROBEN&gt;'!$D$47,3),""))</f>
        <v/>
      </c>
      <c r="F6" s="76" t="str">
        <f>IF(E6="","",ROUND(('&lt;KLEIN - STICHPROBEN&gt;'!$D$45/(C31*O6))*100,1))</f>
        <v/>
      </c>
      <c r="G6" s="77" t="str">
        <f>IF(E6="","",ROUND((('&lt;KLEIN - STICHPROBEN&gt;'!$D$44-P23)/(C31*P6))*100,1))</f>
        <v/>
      </c>
      <c r="H6" s="159">
        <f t="shared" si="2"/>
        <v>49.709000000000003</v>
      </c>
      <c r="I6" s="159">
        <f t="shared" si="3"/>
        <v>78.5</v>
      </c>
      <c r="J6" s="159">
        <f t="shared" ref="J6:J21" si="4">IF(H6="",J5,IF(D6="",G6,D6))</f>
        <v>-121.8</v>
      </c>
      <c r="O6" s="94">
        <f t="shared" si="0"/>
        <v>0.95197862402039723</v>
      </c>
      <c r="P6" s="95">
        <f t="shared" si="1"/>
        <v>0.12828356426036391</v>
      </c>
    </row>
    <row r="7" spans="1:16" x14ac:dyDescent="0.3">
      <c r="A7" s="6">
        <f>'&lt;KLEIN - STICHPROBEN&gt;'!$E$39+A6</f>
        <v>22</v>
      </c>
      <c r="B7" s="73">
        <f>IF('&lt;KLEIN - STICHPROBEN&gt;'!$E$47="","",IF('&lt;KLEIN - STICHPROBEN&gt;'!$E$47&lt;=P23,ROUND('&lt;KLEIN - STICHPROBEN&gt;'!$E$47,3),""))</f>
        <v>49.902999999999999</v>
      </c>
      <c r="C7" s="74">
        <f>IF(B7="","",ROUND(('&lt;KLEIN - STICHPROBEN&gt;'!$E$45/(C32*O7))*100,1))</f>
        <v>127.4</v>
      </c>
      <c r="D7" s="75">
        <f>IF(B7="","",ROUND((('&lt;KLEIN - STICHPROBEN&gt;'!$E$44-P23)/(C32*P7))*100,1))</f>
        <v>-47.5</v>
      </c>
      <c r="E7" s="70" t="str">
        <f>IF('&lt;KLEIN - STICHPROBEN&gt;'!$E$47="","",IF('&lt;KLEIN - STICHPROBEN&gt;'!$E$47&gt;P23,ROUND('&lt;KLEIN - STICHPROBEN&gt;'!$E$47,3),""))</f>
        <v/>
      </c>
      <c r="F7" s="76" t="str">
        <f>IF(E7="","",ROUND(('&lt;KLEIN - STICHPROBEN&gt;'!$E$45/(C31*O7))*100,1))</f>
        <v/>
      </c>
      <c r="G7" s="77" t="str">
        <f>IF(E7="","",ROUND((('&lt;KLEIN - STICHPROBEN&gt;'!$E$44-P23)/(C31*P7))*100,1))</f>
        <v/>
      </c>
      <c r="H7" s="159">
        <f t="shared" si="2"/>
        <v>49.902999999999999</v>
      </c>
      <c r="I7" s="159">
        <f t="shared" si="3"/>
        <v>127.4</v>
      </c>
      <c r="J7" s="159">
        <f t="shared" si="4"/>
        <v>-47.5</v>
      </c>
      <c r="O7" s="94">
        <f t="shared" si="0"/>
        <v>0.97087851754621601</v>
      </c>
      <c r="P7" s="95">
        <f t="shared" si="1"/>
        <v>0.11009551562512346</v>
      </c>
    </row>
    <row r="8" spans="1:16" x14ac:dyDescent="0.3">
      <c r="A8" s="6">
        <f>'&lt;KLEIN - STICHPROBEN&gt;'!$F$39+A7</f>
        <v>29</v>
      </c>
      <c r="B8" s="73">
        <f>IF('&lt;KLEIN - STICHPROBEN&gt;'!$F$47="","",IF('&lt;KLEIN - STICHPROBEN&gt;'!$F$47&lt;=P23,ROUND('&lt;KLEIN - STICHPROBEN&gt;'!$F$47,3),""))</f>
        <v>49.941000000000003</v>
      </c>
      <c r="C8" s="74">
        <f>IF(B8="","",ROUND(('&lt;KLEIN - STICHPROBEN&gt;'!$F$45/(C32*O8))*100,1))</f>
        <v>137.80000000000001</v>
      </c>
      <c r="D8" s="75">
        <f>IF(B8="","",ROUND((('&lt;KLEIN - STICHPROBEN&gt;'!$F$44-P23)/(C32*P8))*100,1))</f>
        <v>-31.1</v>
      </c>
      <c r="E8" s="70" t="str">
        <f>IF('&lt;KLEIN - STICHPROBEN&gt;'!$F$47="","",IF('&lt;KLEIN - STICHPROBEN&gt;'!$F$47&gt;P23,ROUND('&lt;KLEIN - STICHPROBEN&gt;'!$F$47,3),""))</f>
        <v/>
      </c>
      <c r="F8" s="76" t="str">
        <f>IF(E8="","",ROUND(('&lt;KLEIN - STICHPROBEN&gt;'!$F$45/(C31*O8))*100,1))</f>
        <v/>
      </c>
      <c r="G8" s="77" t="str">
        <f>IF(E8="","",ROUND((('&lt;KLEIN - STICHPROBEN&gt;'!$F$44-P23)/(C31*P8))*100,1))</f>
        <v/>
      </c>
      <c r="H8" s="159">
        <f t="shared" si="2"/>
        <v>49.941000000000003</v>
      </c>
      <c r="I8" s="159">
        <f t="shared" si="3"/>
        <v>137.80000000000001</v>
      </c>
      <c r="J8" s="159">
        <f t="shared" si="4"/>
        <v>-31.1</v>
      </c>
      <c r="O8" s="94">
        <f t="shared" si="0"/>
        <v>0.97569014530765474</v>
      </c>
      <c r="P8" s="95">
        <f t="shared" si="1"/>
        <v>0.102524226440904</v>
      </c>
    </row>
    <row r="9" spans="1:16" x14ac:dyDescent="0.3">
      <c r="A9" s="6">
        <f>'&lt;KLEIN - STICHPROBEN&gt;'!$G$39+A8</f>
        <v>35</v>
      </c>
      <c r="B9" s="73" t="str">
        <f>IF('&lt;KLEIN - STICHPROBEN&gt;'!$G$47="","",IF('&lt;KLEIN - STICHPROBEN&gt;'!$G$47&lt;=P23,ROUND('&lt;KLEIN - STICHPROBEN&gt;'!$G$47,3),""))</f>
        <v/>
      </c>
      <c r="C9" s="74" t="str">
        <f>IF(B9="","",ROUND(('&lt;KLEIN - STICHPROBEN&gt;'!$G$45/(C32*O9))*100,1))</f>
        <v/>
      </c>
      <c r="D9" s="75" t="str">
        <f>IF(B9="","",ROUND((('&lt;KLEIN - STICHPROBEN&gt;'!$G$44-P23)/(C32*P9))*100,1))</f>
        <v/>
      </c>
      <c r="E9" s="70">
        <f>IF('&lt;KLEIN - STICHPROBEN&gt;'!$G$47="","",IF('&lt;KLEIN - STICHPROBEN&gt;'!$G$47&gt;P23,ROUND('&lt;KLEIN - STICHPROBEN&gt;'!$G$47,3),""))</f>
        <v>50.087000000000003</v>
      </c>
      <c r="F9" s="76">
        <f>IF(E9="","",ROUND(('&lt;KLEIN - STICHPROBEN&gt;'!$G$45/(C31*O9))*100,1))</f>
        <v>45.4</v>
      </c>
      <c r="G9" s="77">
        <f>IF(E9="","",ROUND((('&lt;KLEIN - STICHPROBEN&gt;'!$G$44-P23)/(C31*P9))*100,1))</f>
        <v>11.7</v>
      </c>
      <c r="H9" s="159">
        <f t="shared" si="2"/>
        <v>50.087000000000003</v>
      </c>
      <c r="I9" s="159">
        <f t="shared" si="3"/>
        <v>45.4</v>
      </c>
      <c r="J9" s="159">
        <f t="shared" si="4"/>
        <v>11.7</v>
      </c>
      <c r="O9" s="94">
        <f>((2.71828184^(1*(LN(97.7312)-0.505825*2.71828184^(-0.197201*(A9))))))*10^-2</f>
        <v>0.97681496070111229</v>
      </c>
      <c r="P9" s="95">
        <f t="shared" si="1"/>
        <v>9.9507825533473357E-2</v>
      </c>
    </row>
    <row r="10" spans="1:16" x14ac:dyDescent="0.3">
      <c r="A10" s="6">
        <f>'&lt;KLEIN - STICHPROBEN&gt;'!$H$39+A9</f>
        <v>35</v>
      </c>
      <c r="B10" s="79" t="str">
        <f>IF('&lt;KLEIN - STICHPROBEN&gt;'!$H$47="","",IF('&lt;KLEIN - STICHPROBEN&gt;'!$H$47&lt;=P23,ROUND('&lt;KLEIN - STICHPROBEN&gt;'!$H$47,3),""))</f>
        <v/>
      </c>
      <c r="C10" s="80" t="str">
        <f>IF(B10="","",ROUND(('&lt;KLEIN - STICHPROBEN&gt;'!$H$45/(C32*O10))*100,1))</f>
        <v/>
      </c>
      <c r="D10" s="81" t="str">
        <f>IF(B10="","",ROUND((('&lt;KLEIN - STICHPROBEN&gt;'!$H$44-P23)/(C32*P10))*100,1))</f>
        <v/>
      </c>
      <c r="E10" s="82" t="str">
        <f>IF('&lt;KLEIN - STICHPROBEN&gt;'!$H$47="","",IF('&lt;KLEIN - STICHPROBEN&gt;'!$H$47&gt;P23,ROUND('&lt;KLEIN - STICHPROBEN&gt;'!$H$47,3),""))</f>
        <v/>
      </c>
      <c r="F10" s="83" t="str">
        <f>IF(E10="","",ROUND(('&lt;KLEIN - STICHPROBEN&gt;'!$H$45/(C31*O10))*100,1))</f>
        <v/>
      </c>
      <c r="G10" s="84" t="str">
        <f>IF(E10="","",ROUND((('&lt;KLEIN - STICHPROBEN&gt;'!$H$44-P23)/(C31*P10))*100,1))</f>
        <v/>
      </c>
      <c r="H10" s="159" t="str">
        <f t="shared" si="2"/>
        <v/>
      </c>
      <c r="I10" s="159">
        <f>IF(H10="",I9,IF(C10="",F10,C10))</f>
        <v>45.4</v>
      </c>
      <c r="J10" s="159">
        <f t="shared" si="4"/>
        <v>11.7</v>
      </c>
      <c r="O10" s="94">
        <f t="shared" si="0"/>
        <v>0.97681496070111229</v>
      </c>
      <c r="P10" s="95">
        <f t="shared" si="1"/>
        <v>9.9507825533473357E-2</v>
      </c>
    </row>
    <row r="11" spans="1:16" x14ac:dyDescent="0.3">
      <c r="A11" s="6">
        <f>'&lt;KLEIN - STICHPROBEN&gt;'!$I$39+A10</f>
        <v>35</v>
      </c>
      <c r="B11" s="73" t="str">
        <f>IF('&lt;KLEIN - STICHPROBEN&gt;'!$I$47="","",IF('&lt;KLEIN - STICHPROBEN&gt;'!$I$47&lt;=P23,ROUND('&lt;KLEIN - STICHPROBEN&gt;'!$I$47,3),""))</f>
        <v/>
      </c>
      <c r="C11" s="74" t="str">
        <f>IF(B11="","",ROUND(('&lt;KLEIN - STICHPROBEN&gt;'!$I$45/(C32*O11))*100,1))</f>
        <v/>
      </c>
      <c r="D11" s="75" t="str">
        <f>IF(B11="","",ROUND((('&lt;KLEIN - STICHPROBEN&gt;'!$I$44-P23)/(C32*P11))*100,1))</f>
        <v/>
      </c>
      <c r="E11" s="70" t="str">
        <f>IF('&lt;KLEIN - STICHPROBEN&gt;'!$I$47="","",IF('&lt;KLEIN - STICHPROBEN&gt;'!$I$47&gt;P23,ROUND('&lt;KLEIN - STICHPROBEN&gt;'!$I$47,3),""))</f>
        <v/>
      </c>
      <c r="F11" s="76" t="str">
        <f>IF(E11="","",ROUND(('&lt;KLEIN - STICHPROBEN&gt;'!$I$45/(C31*O11))*100,1))</f>
        <v/>
      </c>
      <c r="G11" s="77" t="str">
        <f>IF(E11="","",ROUND((('&lt;KLEIN - STICHPROBEN&gt;'!$I$44-P23)/(C31*P11))*100,1))</f>
        <v/>
      </c>
      <c r="H11" s="159" t="str">
        <f t="shared" si="2"/>
        <v/>
      </c>
      <c r="I11" s="159">
        <f t="shared" ref="I11:I21" si="5">IF(H11="",I10,IF(C11="",F11,C11))</f>
        <v>45.4</v>
      </c>
      <c r="J11" s="159">
        <f t="shared" si="4"/>
        <v>11.7</v>
      </c>
      <c r="O11" s="94">
        <f t="shared" si="0"/>
        <v>0.97681496070111229</v>
      </c>
      <c r="P11" s="95">
        <f t="shared" si="1"/>
        <v>9.9507825533473357E-2</v>
      </c>
    </row>
    <row r="12" spans="1:16" x14ac:dyDescent="0.3">
      <c r="A12" s="6">
        <f>'&lt;KLEIN - STICHPROBEN&gt;'!$J$39+A11</f>
        <v>35</v>
      </c>
      <c r="B12" s="73" t="str">
        <f>IF('&lt;KLEIN - STICHPROBEN&gt;'!$J$47="","",IF('&lt;KLEIN - STICHPROBEN&gt;'!$J$47&lt;=P23,ROUND('&lt;KLEIN - STICHPROBEN&gt;'!$J$47,3),""))</f>
        <v/>
      </c>
      <c r="C12" s="74" t="str">
        <f>IF(B12="","",ROUND(('&lt;KLEIN - STICHPROBEN&gt;'!$J$45/(C32*O12))*100,1))</f>
        <v/>
      </c>
      <c r="D12" s="75" t="str">
        <f>IF(B12="","",ROUND((('&lt;KLEIN - STICHPROBEN&gt;'!$J$44-P23)/(C32*P12))*100,1))</f>
        <v/>
      </c>
      <c r="E12" s="70" t="str">
        <f>IF('&lt;KLEIN - STICHPROBEN&gt;'!$J$47="","",IF('&lt;KLEIN - STICHPROBEN&gt;'!$J$47&gt;P23,ROUND('&lt;KLEIN - STICHPROBEN&gt;'!$J$47,3),""))</f>
        <v/>
      </c>
      <c r="F12" s="76" t="str">
        <f>IF(E12="","",ROUND(('&lt;KLEIN - STICHPROBEN&gt;'!$J$45/(C31*O12))*100,1))</f>
        <v/>
      </c>
      <c r="G12" s="77" t="str">
        <f>IF(E12="","",ROUND((('&lt;KLEIN - STICHPROBEN&gt;'!$J$44-P23)/(C31*P12))*100,1))</f>
        <v/>
      </c>
      <c r="H12" s="159" t="str">
        <f t="shared" si="2"/>
        <v/>
      </c>
      <c r="I12" s="159">
        <f t="shared" si="5"/>
        <v>45.4</v>
      </c>
      <c r="J12" s="159">
        <f t="shared" si="4"/>
        <v>11.7</v>
      </c>
      <c r="O12" s="94">
        <f t="shared" si="0"/>
        <v>0.97681496070111229</v>
      </c>
      <c r="P12" s="95">
        <f t="shared" si="1"/>
        <v>9.9507825533473357E-2</v>
      </c>
    </row>
    <row r="13" spans="1:16" x14ac:dyDescent="0.3">
      <c r="A13" s="6">
        <f>'&lt;KLEIN - STICHPROBEN&gt;'!$K$39+A12</f>
        <v>35</v>
      </c>
      <c r="B13" s="73" t="str">
        <f>IF('&lt;KLEIN - STICHPROBEN&gt;'!$K$47="","",IF('&lt;KLEIN - STICHPROBEN&gt;'!$K$47&lt;=P23,ROUND('&lt;KLEIN - STICHPROBEN&gt;'!$K$47,3),""))</f>
        <v/>
      </c>
      <c r="C13" s="74" t="str">
        <f>IF(B13="","",ROUND(('&lt;KLEIN - STICHPROBEN&gt;'!$K$45/(C32*O13))*100,1))</f>
        <v/>
      </c>
      <c r="D13" s="75" t="str">
        <f>IF(B13="","",ROUND((('&lt;KLEIN - STICHPROBEN&gt;'!$K$44-P23)/(C32*P13))*100,1))</f>
        <v/>
      </c>
      <c r="E13" s="70" t="str">
        <f>IF('&lt;KLEIN - STICHPROBEN&gt;'!$K$47="","",IF('&lt;KLEIN - STICHPROBEN&gt;'!$K$47&gt;P23,ROUND('&lt;KLEIN - STICHPROBEN&gt;'!$K$47,3),""))</f>
        <v/>
      </c>
      <c r="F13" s="76" t="str">
        <f>IF(E13="","",ROUND(('&lt;KLEIN - STICHPROBEN&gt;'!$K$45/(C31*O13))*100,1))</f>
        <v/>
      </c>
      <c r="G13" s="77" t="str">
        <f>IF(E13="","",ROUND((('&lt;KLEIN - STICHPROBEN&gt;'!$K$44-P23)/(C31*P13))*100,1))</f>
        <v/>
      </c>
      <c r="H13" s="159" t="str">
        <f t="shared" si="2"/>
        <v/>
      </c>
      <c r="I13" s="159">
        <f t="shared" si="5"/>
        <v>45.4</v>
      </c>
      <c r="J13" s="159">
        <f t="shared" si="4"/>
        <v>11.7</v>
      </c>
      <c r="O13" s="94">
        <f t="shared" si="0"/>
        <v>0.97681496070111229</v>
      </c>
      <c r="P13" s="95">
        <f t="shared" si="1"/>
        <v>9.9507825533473357E-2</v>
      </c>
    </row>
    <row r="14" spans="1:16" ht="14.4" customHeight="1" x14ac:dyDescent="0.3">
      <c r="A14" s="6">
        <f>'&lt;KLEIN - STICHPROBEN&gt;'!$L$39+A13</f>
        <v>35</v>
      </c>
      <c r="B14" s="73" t="str">
        <f>IF('&lt;KLEIN - STICHPROBEN&gt;'!$L$47="","",IF('&lt;KLEIN - STICHPROBEN&gt;'!$L$47&lt;=P23,ROUND('&lt;KLEIN - STICHPROBEN&gt;'!$L$47,3),""))</f>
        <v/>
      </c>
      <c r="C14" s="74" t="str">
        <f>IF(B14="","",ROUND(('&lt;KLEIN - STICHPROBEN&gt;'!$L$45/(C32*O14))*100,1))</f>
        <v/>
      </c>
      <c r="D14" s="75" t="str">
        <f>IF(B14="","",ROUND((('&lt;KLEIN - STICHPROBEN&gt;'!$L$44-P23)/(C32*P14))*100,1))</f>
        <v/>
      </c>
      <c r="E14" s="70" t="str">
        <f>IF('&lt;KLEIN - STICHPROBEN&gt;'!$L$47="","",IF('&lt;KLEIN - STICHPROBEN&gt;'!$L$47&gt;P23,ROUND('&lt;KLEIN - STICHPROBEN&gt;'!$L$47,3),""))</f>
        <v/>
      </c>
      <c r="F14" s="76" t="str">
        <f>IF(E14="","",ROUND(('&lt;KLEIN - STICHPROBEN&gt;'!$L$45/(C31*O14))*100,1))</f>
        <v/>
      </c>
      <c r="G14" s="77" t="str">
        <f>IF(E14="","",ROUND((('&lt;KLEIN - STICHPROBEN&gt;'!$L$44-P23)/(C31*P14))*100,1))</f>
        <v/>
      </c>
      <c r="H14" s="159" t="str">
        <f t="shared" si="2"/>
        <v/>
      </c>
      <c r="I14" s="159">
        <f t="shared" si="5"/>
        <v>45.4</v>
      </c>
      <c r="J14" s="159">
        <f t="shared" si="4"/>
        <v>11.7</v>
      </c>
      <c r="O14" s="94">
        <f t="shared" si="0"/>
        <v>0.97681496070111229</v>
      </c>
      <c r="P14" s="95">
        <f t="shared" si="1"/>
        <v>9.9507825533473357E-2</v>
      </c>
    </row>
    <row r="15" spans="1:16" ht="14.4" customHeight="1" x14ac:dyDescent="0.45">
      <c r="A15" s="6">
        <f>'&lt;KLEIN - STICHPROBEN&gt;'!$M$39+A14</f>
        <v>35</v>
      </c>
      <c r="B15" s="73" t="str">
        <f>IF('&lt;KLEIN - STICHPROBEN&gt;'!$M$47="","",IF('&lt;KLEIN - STICHPROBEN&gt;'!$M$47&lt;=P23,ROUND('&lt;KLEIN - STICHPROBEN&gt;'!$M$47,3),""))</f>
        <v/>
      </c>
      <c r="C15" s="74" t="str">
        <f>IF(B15="","",ROUND(('&lt;KLEIN - STICHPROBEN&gt;'!$M$45/(C32*O15))*100,1))</f>
        <v/>
      </c>
      <c r="D15" s="75" t="str">
        <f>IF(B15="","",ROUND((('&lt;KLEIN - STICHPROBEN&gt;'!$M$44-P23)/(C32*P15))*100,1))</f>
        <v/>
      </c>
      <c r="E15" s="70" t="str">
        <f>IF('&lt;KLEIN - STICHPROBEN&gt;'!$M$47="","",IF('&lt;KLEIN - STICHPROBEN&gt;'!$M$47&gt;P23,ROUND('&lt;KLEIN - STICHPROBEN&gt;'!$M$47,3),""))</f>
        <v/>
      </c>
      <c r="F15" s="76" t="str">
        <f>IF(E15="","",ROUND(('&lt;KLEIN - STICHPROBEN&gt;'!$M$45/(C31*O15))*100,1))</f>
        <v/>
      </c>
      <c r="G15" s="85" t="str">
        <f>IF(E15="","",ROUND((('&lt;KLEIN - STICHPROBEN&gt;'!$M$44-P23)/(C31*P15))*100,1))</f>
        <v/>
      </c>
      <c r="H15" s="159" t="str">
        <f t="shared" si="2"/>
        <v/>
      </c>
      <c r="I15" s="159">
        <f t="shared" si="5"/>
        <v>45.4</v>
      </c>
      <c r="J15" s="159">
        <f t="shared" si="4"/>
        <v>11.7</v>
      </c>
      <c r="L15" s="161"/>
      <c r="M15" s="161"/>
      <c r="O15" s="94">
        <f t="shared" si="0"/>
        <v>0.97681496070111229</v>
      </c>
      <c r="P15" s="95">
        <f t="shared" si="1"/>
        <v>9.9507825533473357E-2</v>
      </c>
    </row>
    <row r="16" spans="1:16" ht="14.4" customHeight="1" x14ac:dyDescent="0.3">
      <c r="A16" s="6">
        <f>'&lt;KLEIN - STICHPROBEN&gt;'!$N$39+A15</f>
        <v>35</v>
      </c>
      <c r="B16" s="86" t="str">
        <f>IF('&lt;KLEIN - STICHPROBEN&gt;'!$N$47="","",IF('&lt;KLEIN - STICHPROBEN&gt;'!$N$47&lt;=P23,ROUND('&lt;KLEIN - STICHPROBEN&gt;'!$N$47,3),""))</f>
        <v/>
      </c>
      <c r="C16" s="87" t="str">
        <f>IF(B16="","",ROUND(('&lt;KLEIN - STICHPROBEN&gt;'!$N$45/(C32*O16))*100,1))</f>
        <v/>
      </c>
      <c r="D16" s="88" t="str">
        <f>IF(B16="","",ROUND((('&lt;KLEIN - STICHPROBEN&gt;'!$N$44-P23)/(C32*P16))*100,1))</f>
        <v/>
      </c>
      <c r="E16" s="89" t="str">
        <f>IF('&lt;KLEIN - STICHPROBEN&gt;'!$N$47="","",IF('&lt;KLEIN - STICHPROBEN&gt;'!$N$47&gt;P23,ROUND('&lt;KLEIN - STICHPROBEN&gt;'!$N$47,3),""))</f>
        <v/>
      </c>
      <c r="F16" s="90" t="str">
        <f>IF(E16="","",ROUND(('&lt;KLEIN - STICHPROBEN&gt;'!$N$45/(C31*O16))*100,1))</f>
        <v/>
      </c>
      <c r="G16" s="77" t="str">
        <f>IF(E16="","",ROUND((('&lt;KLEIN - STICHPROBEN&gt;'!$N$44-P23)/(C31*P16))*100,1))</f>
        <v/>
      </c>
      <c r="H16" s="159" t="str">
        <f t="shared" si="2"/>
        <v/>
      </c>
      <c r="I16" s="159">
        <f t="shared" si="5"/>
        <v>45.4</v>
      </c>
      <c r="J16" s="159">
        <f t="shared" si="4"/>
        <v>11.7</v>
      </c>
      <c r="O16" s="94">
        <f t="shared" si="0"/>
        <v>0.97681496070111229</v>
      </c>
      <c r="P16" s="95">
        <f t="shared" si="1"/>
        <v>9.9507825533473357E-2</v>
      </c>
    </row>
    <row r="17" spans="1:17" x14ac:dyDescent="0.3">
      <c r="A17" s="6">
        <f>'&lt;KLEIN - STICHPROBEN&gt;'!$O$39+A16</f>
        <v>35</v>
      </c>
      <c r="B17" s="73" t="str">
        <f>IF('&lt;KLEIN - STICHPROBEN&gt;'!$O$47="","",IF('&lt;KLEIN - STICHPROBEN&gt;'!$O$47&lt;=P23,ROUND('&lt;KLEIN - STICHPROBEN&gt;'!$O$47,3),""))</f>
        <v/>
      </c>
      <c r="C17" s="74" t="str">
        <f>IF(B17="","",ROUND(('&lt;KLEIN - STICHPROBEN&gt;'!$O$45/(C32*O17))*100,1))</f>
        <v/>
      </c>
      <c r="D17" s="75" t="str">
        <f>IF(B17="","",ROUND((('&lt;KLEIN - STICHPROBEN&gt;'!$O$44-P23)/(C32*P17))*100,1))</f>
        <v/>
      </c>
      <c r="E17" s="70" t="str">
        <f>IF('&lt;KLEIN - STICHPROBEN&gt;'!$O$47="","",IF('&lt;KLEIN - STICHPROBEN&gt;'!$O$47&gt;P23,ROUND('&lt;KLEIN - STICHPROBEN&gt;'!$O$47,3),""))</f>
        <v/>
      </c>
      <c r="F17" s="76" t="str">
        <f>IF(E17="","",ROUND(('&lt;KLEIN - STICHPROBEN&gt;'!$O$45/(C31*O17))*100,1))</f>
        <v/>
      </c>
      <c r="G17" s="77" t="str">
        <f>IF(E17="","",ROUND((('&lt;KLEIN - STICHPROBEN&gt;'!$O$44-P23)/(C31*P17))*100,1))</f>
        <v/>
      </c>
      <c r="H17" s="159" t="str">
        <f t="shared" si="2"/>
        <v/>
      </c>
      <c r="I17" s="159">
        <f t="shared" si="5"/>
        <v>45.4</v>
      </c>
      <c r="J17" s="159">
        <f t="shared" si="4"/>
        <v>11.7</v>
      </c>
      <c r="O17" s="94">
        <f t="shared" si="0"/>
        <v>0.97681496070111229</v>
      </c>
      <c r="P17" s="95">
        <f t="shared" si="1"/>
        <v>9.9507825533473357E-2</v>
      </c>
    </row>
    <row r="18" spans="1:17" x14ac:dyDescent="0.3">
      <c r="A18" s="6">
        <f>'&lt;KLEIN - STICHPROBEN&gt;'!$P$39+A17</f>
        <v>35</v>
      </c>
      <c r="B18" s="73" t="str">
        <f>IF('&lt;KLEIN - STICHPROBEN&gt;'!$P$47="","",IF('&lt;KLEIN - STICHPROBEN&gt;'!$P$47&lt;=P23,ROUND('&lt;KLEIN - STICHPROBEN&gt;'!$P$47,3),""))</f>
        <v/>
      </c>
      <c r="C18" s="74" t="str">
        <f>IF(B18="","",ROUND(('&lt;KLEIN - STICHPROBEN&gt;'!$P$45/(C32*O18))*100,1))</f>
        <v/>
      </c>
      <c r="D18" s="75" t="str">
        <f>IF(B18="","",ROUND((('&lt;KLEIN - STICHPROBEN&gt;'!$P$44-P23)/(C32*P18))*100,1))</f>
        <v/>
      </c>
      <c r="E18" s="70" t="str">
        <f>IF('&lt;KLEIN - STICHPROBEN&gt;'!$P$47="","",IF('&lt;KLEIN - STICHPROBEN&gt;'!$P$47&gt;P23,ROUND('&lt;KLEIN - STICHPROBEN&gt;'!$P$47,3),""))</f>
        <v/>
      </c>
      <c r="F18" s="76" t="str">
        <f>IF(E18="","",ROUND(('&lt;KLEIN - STICHPROBEN&gt;'!$P$45/(C31*O18))*100,1))</f>
        <v/>
      </c>
      <c r="G18" s="77" t="str">
        <f>IF(E18="","",ROUND((('&lt;KLEIN - STICHPROBEN&gt;'!$O$44-P23)/(C31*P18))*100,1))</f>
        <v/>
      </c>
      <c r="H18" s="159" t="str">
        <f t="shared" si="2"/>
        <v/>
      </c>
      <c r="I18" s="159">
        <f t="shared" si="5"/>
        <v>45.4</v>
      </c>
      <c r="J18" s="159">
        <f t="shared" si="4"/>
        <v>11.7</v>
      </c>
      <c r="O18" s="94">
        <f>((2.71828184^(1*(LN(97.7312)-0.505825*2.71828184^(-0.197201*(A18))))))*10^-2</f>
        <v>0.97681496070111229</v>
      </c>
      <c r="P18" s="95">
        <f t="shared" si="1"/>
        <v>9.9507825533473357E-2</v>
      </c>
    </row>
    <row r="19" spans="1:17" x14ac:dyDescent="0.3">
      <c r="A19" s="6">
        <f>'&lt;KLEIN - STICHPROBEN&gt;'!$Q$39+A18</f>
        <v>35</v>
      </c>
      <c r="B19" s="73" t="str">
        <f>IF('&lt;KLEIN - STICHPROBEN&gt;'!$Q$47="","",IF('&lt;KLEIN - STICHPROBEN&gt;'!$Q$47&lt;=P23,ROUND('&lt;KLEIN - STICHPROBEN&gt;'!$Q$47,3),""))</f>
        <v/>
      </c>
      <c r="C19" s="74" t="str">
        <f>IF(B19="","",ROUND(('&lt;KLEIN - STICHPROBEN&gt;'!$Q$45/(C32*O19))*100,1))</f>
        <v/>
      </c>
      <c r="D19" s="75" t="str">
        <f>IF(B19="","",ROUND((('&lt;KLEIN - STICHPROBEN&gt;'!$Q$44-P23)/(C32*P19))*100,1))</f>
        <v/>
      </c>
      <c r="E19" s="70" t="str">
        <f>IF('&lt;KLEIN - STICHPROBEN&gt;'!$Q$47="","",IF('&lt;KLEIN - STICHPROBEN&gt;'!$Q$47&gt;P23,ROUND('&lt;KLEIN - STICHPROBEN&gt;'!$Q$47,3),""))</f>
        <v/>
      </c>
      <c r="F19" s="76" t="str">
        <f>IF(E19="","",ROUND(('&lt;KLEIN - STICHPROBEN&gt;'!$Q$45/(C31*O19))*100,1))</f>
        <v/>
      </c>
      <c r="G19" s="77" t="str">
        <f>IF(E19="","",ROUND((('&lt;KLEIN - STICHPROBEN&gt;'!$Q$44-P23)/(C31*P19))*100,1))</f>
        <v/>
      </c>
      <c r="H19" s="159" t="str">
        <f t="shared" si="2"/>
        <v/>
      </c>
      <c r="I19" s="159">
        <f t="shared" si="5"/>
        <v>45.4</v>
      </c>
      <c r="J19" s="159">
        <f t="shared" si="4"/>
        <v>11.7</v>
      </c>
      <c r="O19" s="94">
        <f t="shared" si="0"/>
        <v>0.97681496070111229</v>
      </c>
      <c r="P19" s="95">
        <f t="shared" si="1"/>
        <v>9.9507825533473357E-2</v>
      </c>
    </row>
    <row r="20" spans="1:17" x14ac:dyDescent="0.3">
      <c r="A20" s="6">
        <f>'&lt;KLEIN - STICHPROBEN&gt;'!$R$39+A19</f>
        <v>35</v>
      </c>
      <c r="B20" s="73" t="str">
        <f>IF('&lt;KLEIN - STICHPROBEN&gt;'!$R$47="","",IF('&lt;KLEIN - STICHPROBEN&gt;'!$R$47&lt;=P23,ROUND('&lt;KLEIN - STICHPROBEN&gt;'!$R$47,3),""))</f>
        <v/>
      </c>
      <c r="C20" s="74" t="str">
        <f>IF(B20="","",ROUND(('&lt;KLEIN - STICHPROBEN&gt;'!$R$45/(C32*O20))*100,1))</f>
        <v/>
      </c>
      <c r="D20" s="75" t="str">
        <f>IF(B20="","",ROUND((('&lt;KLEIN - STICHPROBEN&gt;'!$R$44-P23)/(C32*P20))*100,1))</f>
        <v/>
      </c>
      <c r="E20" s="70" t="str">
        <f>IF('&lt;KLEIN - STICHPROBEN&gt;'!$R$47="","",IF('&lt;KLEIN - STICHPROBEN&gt;'!$R$47&gt;P23,ROUND('&lt;KLEIN - STICHPROBEN&gt;'!$R$47,3),""))</f>
        <v/>
      </c>
      <c r="F20" s="76" t="str">
        <f>IF(E20="","",ROUND(('&lt;KLEIN - STICHPROBEN&gt;'!$R$45/(C3*O20))*100,1))</f>
        <v/>
      </c>
      <c r="G20" s="77" t="str">
        <f>IF(E20="","",ROUND((('&lt;KLEIN - STICHPROBEN&gt;'!$R$44-P23)/(C31*P20))*100,1))</f>
        <v/>
      </c>
      <c r="H20" s="159" t="str">
        <f t="shared" si="2"/>
        <v/>
      </c>
      <c r="I20" s="159">
        <f t="shared" si="5"/>
        <v>45.4</v>
      </c>
      <c r="J20" s="159">
        <f t="shared" si="4"/>
        <v>11.7</v>
      </c>
      <c r="O20" s="94">
        <f t="shared" si="0"/>
        <v>0.97681496070111229</v>
      </c>
      <c r="P20" s="95">
        <f t="shared" si="1"/>
        <v>9.9507825533473357E-2</v>
      </c>
    </row>
    <row r="21" spans="1:17" x14ac:dyDescent="0.3">
      <c r="A21" s="6">
        <f>'&lt;KLEIN - STICHPROBEN&gt;'!$S$39+A20</f>
        <v>35</v>
      </c>
      <c r="B21" s="73" t="str">
        <f>IF('&lt;KLEIN - STICHPROBEN&gt;'!$S$47="","",IF('&lt;KLEIN - STICHPROBEN&gt;'!$S$47&lt;=P23,ROUND('&lt;KLEIN - STICHPROBEN&gt;'!$S$47,3),""))</f>
        <v/>
      </c>
      <c r="C21" s="74" t="str">
        <f>IF(B21="","",ROUND(('&lt;KLEIN - STICHPROBEN&gt;'!$S$45/(C32*O21))*100,1))</f>
        <v/>
      </c>
      <c r="D21" s="75" t="str">
        <f>IF(B21="","",ROUND((('&lt;KLEIN - STICHPROBEN&gt;'!$S$44-P23)/(C32*P21))*100,1))</f>
        <v/>
      </c>
      <c r="E21" s="70" t="str">
        <f>IF('&lt;KLEIN - STICHPROBEN&gt;'!$S$47="","",IF('&lt;KLEIN - STICHPROBEN&gt;'!$S$47&gt;P23,ROUND('&lt;KLEIN - STICHPROBEN&gt;'!$S$47,3),""))</f>
        <v/>
      </c>
      <c r="F21" s="91" t="str">
        <f>IF(E21="","",ROUND(('&lt;KLEIN - STICHPROBEN&gt;'!$S$45/(C3*O21))*100,1))</f>
        <v/>
      </c>
      <c r="G21" s="92" t="str">
        <f>IF(E21="","",ROUND((('&lt;KLEIN - STICHPROBEN&gt;'!$S$44-P23)/(C31*P21))*100,1))</f>
        <v/>
      </c>
      <c r="H21" s="159" t="str">
        <f t="shared" si="2"/>
        <v/>
      </c>
      <c r="I21" s="159">
        <f t="shared" si="5"/>
        <v>45.4</v>
      </c>
      <c r="J21" s="159">
        <f t="shared" si="4"/>
        <v>11.7</v>
      </c>
      <c r="O21" s="162">
        <f t="shared" si="0"/>
        <v>0.97681496070111229</v>
      </c>
      <c r="P21" s="96">
        <f t="shared" si="1"/>
        <v>9.9507825533473357E-2</v>
      </c>
    </row>
    <row r="22" spans="1:17" x14ac:dyDescent="0.3">
      <c r="A22" s="151"/>
      <c r="B22" s="97"/>
      <c r="C22" s="98">
        <f>'&lt;BENENNUNG&gt;EINZELSERIEN'!C22</f>
        <v>0</v>
      </c>
      <c r="D22" s="98"/>
      <c r="E22" s="163"/>
      <c r="F22" s="163"/>
      <c r="G22" s="98">
        <f>'AUSSCHUSS - GANGLINIE'!$G$228</f>
        <v>53.77</v>
      </c>
      <c r="H22" s="164">
        <f>'AUSSCHUSS - GANGLINIE'!$G$229*-1</f>
        <v>-53.77</v>
      </c>
      <c r="I22" s="59">
        <f>'&lt;BENENNUNG&gt;EINZELSERIEN'!I22</f>
        <v>0</v>
      </c>
      <c r="J22" s="165"/>
      <c r="K22" s="159">
        <f>'&lt;BENENNUNG&gt;EINZELSERIEN'!K22</f>
        <v>53.77</v>
      </c>
      <c r="L22" s="159">
        <f>'&lt;BENENNUNG&gt;EINZELSERIEN'!L22</f>
        <v>-53.77</v>
      </c>
      <c r="M22" s="159"/>
      <c r="N22" s="159"/>
      <c r="O22" s="166" t="s">
        <v>152</v>
      </c>
      <c r="P22" s="167"/>
    </row>
    <row r="23" spans="1:17" x14ac:dyDescent="0.3">
      <c r="A23" s="152"/>
      <c r="B23" s="99"/>
      <c r="C23" s="100">
        <f>'&lt;BENENNUNG&gt;EINZELSERIEN'!C23</f>
        <v>200</v>
      </c>
      <c r="D23" s="100"/>
      <c r="E23" s="101"/>
      <c r="F23" s="168"/>
      <c r="G23" s="100">
        <f>'AUSSCHUSS - GANGLINIE'!$G$228</f>
        <v>53.77</v>
      </c>
      <c r="H23" s="57">
        <f>'AUSSCHUSS - GANGLINIE'!$G$229*-1</f>
        <v>-53.77</v>
      </c>
      <c r="I23" s="60">
        <f>'&lt;BENENNUNG&gt;EINZELSERIEN'!I23</f>
        <v>200</v>
      </c>
      <c r="J23" s="159"/>
      <c r="K23" s="159">
        <f>'&lt;BENENNUNG&gt;EINZELSERIEN'!K23</f>
        <v>53.77</v>
      </c>
      <c r="L23" s="159">
        <f>'&lt;BENENNUNG&gt;EINZELSERIEN'!L23</f>
        <v>-53.77</v>
      </c>
      <c r="M23" s="159"/>
      <c r="N23" s="159"/>
      <c r="O23" s="169" t="s">
        <v>128</v>
      </c>
      <c r="P23" s="170">
        <f>'&lt;BENENNUNG&gt;EINZELSERIEN'!$P$23</f>
        <v>50</v>
      </c>
    </row>
    <row r="24" spans="1:17" x14ac:dyDescent="0.3">
      <c r="A24" s="152"/>
      <c r="B24" s="99"/>
      <c r="C24" s="100">
        <f>$G$22</f>
        <v>53.77</v>
      </c>
      <c r="D24" s="100"/>
      <c r="E24" s="101"/>
      <c r="F24" s="94"/>
      <c r="G24" s="102"/>
      <c r="H24" s="47"/>
      <c r="I24" s="60">
        <f>'&lt;BENENNUNG&gt;EINZELSERIEN'!I24</f>
        <v>53.77</v>
      </c>
      <c r="J24" s="171"/>
      <c r="K24" s="159"/>
      <c r="L24" s="159"/>
      <c r="M24" s="159">
        <f>'&lt;BENENNUNG&gt;EINZELSERIEN'!M24</f>
        <v>500</v>
      </c>
      <c r="N24" s="159"/>
      <c r="O24" s="169" t="s">
        <v>129</v>
      </c>
      <c r="P24" s="170">
        <f>'&lt;BENENNUNG&gt;EINZELSERIEN'!$P$24</f>
        <v>49.5</v>
      </c>
    </row>
    <row r="25" spans="1:17" x14ac:dyDescent="0.3">
      <c r="A25" s="152"/>
      <c r="B25" s="99"/>
      <c r="C25" s="100">
        <f>$G$23</f>
        <v>53.77</v>
      </c>
      <c r="D25" s="100"/>
      <c r="E25" s="101"/>
      <c r="F25" s="101"/>
      <c r="G25" s="102"/>
      <c r="H25" s="172"/>
      <c r="I25" s="60">
        <f>'&lt;BENENNUNG&gt;EINZELSERIEN'!I25</f>
        <v>53.77</v>
      </c>
      <c r="J25" s="159"/>
      <c r="K25" s="159"/>
      <c r="L25" s="159"/>
      <c r="M25" s="173">
        <f>'&lt;BENENNUNG&gt;EINZELSERIEN'!M25</f>
        <v>0</v>
      </c>
      <c r="N25" s="159"/>
      <c r="O25" s="169" t="s">
        <v>130</v>
      </c>
      <c r="P25" s="170">
        <f>'&lt;BENENNUNG&gt;EINZELSERIEN'!$P$25</f>
        <v>52</v>
      </c>
    </row>
    <row r="26" spans="1:17" x14ac:dyDescent="0.3">
      <c r="A26" s="152"/>
      <c r="B26" s="99"/>
      <c r="C26" s="100">
        <f>$H$22*-1</f>
        <v>53.77</v>
      </c>
      <c r="D26" s="103"/>
      <c r="E26" s="103"/>
      <c r="G26" s="103"/>
      <c r="H26" s="174"/>
      <c r="I26" s="58">
        <f>'&lt;BENENNUNG&gt;EINZELSERIEN'!I26</f>
        <v>53.77</v>
      </c>
      <c r="J26" s="60"/>
      <c r="K26" s="159"/>
      <c r="L26" s="159"/>
      <c r="M26" s="173"/>
      <c r="N26" s="159">
        <f>'&lt;BENENNUNG&gt;EINZELSERIEN'!N26</f>
        <v>-500</v>
      </c>
      <c r="O26" s="169" t="s">
        <v>131</v>
      </c>
      <c r="P26" s="170">
        <f>'&lt;BENENNUNG&gt;EINZELSERIEN'!$P$26</f>
        <v>5</v>
      </c>
    </row>
    <row r="27" spans="1:17" x14ac:dyDescent="0.3">
      <c r="A27" s="152"/>
      <c r="B27" s="99"/>
      <c r="C27" s="100">
        <f>$H$23*-1</f>
        <v>53.77</v>
      </c>
      <c r="D27" s="103"/>
      <c r="E27" s="103"/>
      <c r="F27" s="103"/>
      <c r="G27" s="103"/>
      <c r="H27" s="174"/>
      <c r="I27" s="58">
        <f>'&lt;BENENNUNG&gt;EINZELSERIEN'!I27</f>
        <v>53.77</v>
      </c>
      <c r="J27" s="60"/>
      <c r="K27" s="159"/>
      <c r="L27" s="159"/>
      <c r="M27" s="173"/>
      <c r="N27" s="159">
        <f>'&lt;BENENNUNG&gt;EINZELSERIEN'!N27</f>
        <v>0</v>
      </c>
      <c r="O27" s="175" t="s">
        <v>169</v>
      </c>
      <c r="P27" s="170">
        <f>'&lt;BENENNUNG&gt;EINZELSERIEN'!$P$26</f>
        <v>5</v>
      </c>
    </row>
    <row r="28" spans="1:17" x14ac:dyDescent="0.3">
      <c r="A28" s="154"/>
      <c r="B28" s="176" t="s">
        <v>26</v>
      </c>
      <c r="C28" s="176">
        <f>((2.71828184^(1*(LN(31.5646)-2.44958*2.71828184^(-0.680752*LN(P25)))))/100)^-1</f>
        <v>3.7413411503123561</v>
      </c>
      <c r="D28" s="176" t="s">
        <v>78</v>
      </c>
      <c r="E28" s="176">
        <f>((2.71828184^(1*(LN(49.9544)-3.359375*2.71828183^(-1.439056*LN(P25)))))/100)^-1</f>
        <v>2.0247732305297887</v>
      </c>
      <c r="F28" s="101"/>
      <c r="G28" s="101"/>
      <c r="H28" s="44"/>
      <c r="I28" s="44"/>
      <c r="J28" s="47"/>
      <c r="M28" s="158"/>
      <c r="O28" s="177" t="s">
        <v>170</v>
      </c>
      <c r="P28" s="178">
        <f>'&lt;BENENNUNG&gt;EINZELSERIEN'!$P$26</f>
        <v>5</v>
      </c>
    </row>
    <row r="29" spans="1:17" x14ac:dyDescent="0.3">
      <c r="A29" s="179"/>
      <c r="B29" s="168" t="s">
        <v>27</v>
      </c>
      <c r="C29" s="176">
        <f>((2.71828184^(1*(LN(31.7563)-1.871184*2.71828184^(-0.674405*LN(P25)))))/100)^-1</f>
        <v>3.587107954362712</v>
      </c>
      <c r="D29" s="176" t="s">
        <v>29</v>
      </c>
      <c r="E29" s="176">
        <f>((2.71828184^(1*(LN(60.4535)-1.950162*2.71828184^(-1.267465*LN(P25)))))/100)^-1</f>
        <v>1.675866354226313</v>
      </c>
      <c r="F29" s="94"/>
      <c r="G29" s="94"/>
      <c r="H29" s="172"/>
      <c r="I29" s="172"/>
      <c r="J29" s="44"/>
    </row>
    <row r="30" spans="1:17" x14ac:dyDescent="0.3">
      <c r="A30" s="179"/>
      <c r="B30" s="168" t="s">
        <v>28</v>
      </c>
      <c r="C30" s="176">
        <f>IF(P26=95,C28,C29)</f>
        <v>3.587107954362712</v>
      </c>
      <c r="D30" s="176" t="s">
        <v>30</v>
      </c>
      <c r="E30" s="176">
        <f>IF(P26=95,E28,E29)</f>
        <v>1.675866354226313</v>
      </c>
      <c r="F30" s="93"/>
      <c r="G30" s="102"/>
      <c r="H30" s="180"/>
      <c r="I30" s="172"/>
      <c r="J30" s="47"/>
    </row>
    <row r="31" spans="1:17" x14ac:dyDescent="0.3">
      <c r="A31" s="94"/>
      <c r="B31" s="176" t="s">
        <v>205</v>
      </c>
      <c r="C31" s="100">
        <f>'AUSSCHUSS - GANGLINIE'!$G$210</f>
        <v>7.4391999999999996</v>
      </c>
      <c r="D31" s="101"/>
      <c r="E31" s="101"/>
      <c r="F31" s="94"/>
      <c r="G31" s="102"/>
      <c r="H31" s="180"/>
      <c r="I31" s="181"/>
      <c r="J31" s="182"/>
    </row>
    <row r="32" spans="1:17" x14ac:dyDescent="0.3">
      <c r="A32" s="94"/>
      <c r="B32" s="168" t="s">
        <v>206</v>
      </c>
      <c r="C32" s="100">
        <f>'AUSSCHUSS - GANGLINIE'!$G$211</f>
        <v>1.859800000000007</v>
      </c>
      <c r="D32" s="94"/>
      <c r="E32" s="94"/>
      <c r="F32" s="179"/>
      <c r="G32" s="153"/>
      <c r="H32" s="155"/>
      <c r="I32" s="156"/>
      <c r="J32" s="47"/>
      <c r="K32" s="47"/>
      <c r="L32" s="47"/>
      <c r="M32" s="47"/>
      <c r="N32" s="47"/>
      <c r="O32" s="47"/>
      <c r="P32" s="47"/>
      <c r="Q32" s="47"/>
    </row>
    <row r="33" spans="1:17" x14ac:dyDescent="0.3">
      <c r="A33" s="94"/>
      <c r="B33" s="94"/>
      <c r="C33" s="94"/>
      <c r="D33" s="94"/>
      <c r="E33" s="94"/>
      <c r="F33" s="94"/>
      <c r="G33" s="94"/>
      <c r="H33" s="47"/>
      <c r="I33" s="47"/>
      <c r="J33" s="47"/>
      <c r="K33" s="47"/>
      <c r="L33" s="47"/>
      <c r="M33" s="47"/>
      <c r="N33" s="47"/>
      <c r="O33" s="47"/>
      <c r="P33" s="47"/>
      <c r="Q33" s="47"/>
    </row>
    <row r="34" spans="1:17" x14ac:dyDescent="0.3">
      <c r="A34" s="94"/>
      <c r="B34" s="94"/>
      <c r="C34" s="94"/>
      <c r="D34" s="94"/>
      <c r="E34" s="94"/>
      <c r="F34" s="94"/>
      <c r="G34" s="94"/>
      <c r="H34" s="47"/>
      <c r="I34" s="47"/>
      <c r="J34" s="47"/>
      <c r="K34" s="47"/>
      <c r="L34" s="47"/>
      <c r="M34" s="47"/>
      <c r="N34" s="47"/>
      <c r="O34" s="47"/>
      <c r="P34" s="47"/>
      <c r="Q34" s="47"/>
    </row>
    <row r="35" spans="1:17" x14ac:dyDescent="0.3">
      <c r="A35" s="94"/>
      <c r="B35" s="94"/>
      <c r="C35" s="94"/>
      <c r="D35" s="94"/>
      <c r="E35" s="94"/>
      <c r="F35" s="94"/>
      <c r="G35" s="94"/>
      <c r="H35" s="47"/>
      <c r="I35" s="47"/>
      <c r="J35" s="47"/>
      <c r="K35" s="47"/>
      <c r="L35" s="47"/>
      <c r="M35" s="47"/>
      <c r="N35" s="47"/>
      <c r="O35" s="47"/>
      <c r="P35" s="47"/>
      <c r="Q35" s="47"/>
    </row>
    <row r="36" spans="1:17" x14ac:dyDescent="0.3">
      <c r="A36" s="94"/>
      <c r="B36" s="94"/>
      <c r="C36" s="94"/>
      <c r="D36" s="94"/>
      <c r="E36" s="94"/>
      <c r="F36" s="94"/>
      <c r="G36" s="94"/>
      <c r="H36" s="47"/>
      <c r="I36" s="47"/>
      <c r="J36" s="47"/>
      <c r="K36" s="47"/>
      <c r="L36" s="47"/>
      <c r="M36" s="47"/>
      <c r="N36" s="47"/>
      <c r="O36" s="47"/>
      <c r="P36" s="47"/>
      <c r="Q36" s="47"/>
    </row>
    <row r="37" spans="1:17" x14ac:dyDescent="0.3">
      <c r="A37" s="94"/>
      <c r="B37" s="94"/>
      <c r="C37" s="94"/>
      <c r="D37" s="94"/>
      <c r="E37" s="94"/>
      <c r="F37" s="94"/>
      <c r="G37" s="94"/>
      <c r="H37" s="47"/>
      <c r="I37" s="47"/>
      <c r="J37" s="47"/>
      <c r="K37" s="47"/>
      <c r="L37" s="47"/>
      <c r="M37" s="47"/>
      <c r="N37" s="47"/>
      <c r="O37" s="47"/>
      <c r="P37" s="47"/>
      <c r="Q37" s="47"/>
    </row>
    <row r="38" spans="1:17" x14ac:dyDescent="0.3">
      <c r="A38" s="94"/>
      <c r="B38" s="94"/>
      <c r="C38" s="94"/>
      <c r="D38" s="94"/>
      <c r="E38" s="94"/>
      <c r="F38" s="94"/>
      <c r="G38" s="94"/>
      <c r="H38" s="47"/>
      <c r="I38" s="47"/>
      <c r="J38" s="47"/>
      <c r="K38" s="47"/>
      <c r="L38" s="47"/>
      <c r="M38" s="47"/>
      <c r="N38" s="47"/>
      <c r="O38" s="47"/>
      <c r="P38" s="47"/>
      <c r="Q38" s="47"/>
    </row>
    <row r="39" spans="1:17" x14ac:dyDescent="0.3">
      <c r="A39" s="94"/>
      <c r="B39" s="94"/>
      <c r="C39" s="94"/>
      <c r="D39" s="94"/>
      <c r="E39" s="94"/>
      <c r="F39" s="94"/>
      <c r="G39" s="94"/>
      <c r="H39" s="47"/>
      <c r="I39" s="47"/>
      <c r="J39" s="47"/>
      <c r="K39" s="47"/>
      <c r="L39" s="47"/>
      <c r="M39" s="47"/>
      <c r="N39" s="47"/>
      <c r="O39" s="47"/>
      <c r="P39" s="47"/>
      <c r="Q39" s="47"/>
    </row>
    <row r="40" spans="1:17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</row>
    <row r="41" spans="1:17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</row>
    <row r="49" spans="5:7" x14ac:dyDescent="0.3">
      <c r="E49" s="44"/>
      <c r="F49" s="44"/>
      <c r="G49" s="44"/>
    </row>
  </sheetData>
  <sheetProtection algorithmName="SHA-512" hashValue="YiFlrrbFu5bRIUg5C3iHHdvJAmLkkMFnOXLJMEJ+DoNSNYlr1KksWMpUYkl7WxCuukahVDNE1kD5z79qIhqjPg==" saltValue="+38tbBuOy5bbEerDa4+PsA==" spinCount="100000" sheet="1" selectLockedCells="1"/>
  <mergeCells count="3">
    <mergeCell ref="H1:N1"/>
    <mergeCell ref="D2:G2"/>
    <mergeCell ref="B1:G1"/>
  </mergeCells>
  <dataValidations count="5">
    <dataValidation type="decimal" allowBlank="1" showInputMessage="1" showErrorMessage="1" sqref="G30:G31" xr:uid="{00000000-0002-0000-0200-000000000000}">
      <formula1>0.1</formula1>
      <formula2>10</formula2>
    </dataValidation>
    <dataValidation type="whole" operator="greaterThanOrEqual" allowBlank="1" showInputMessage="1" showErrorMessage="1" sqref="P25" xr:uid="{00000000-0002-0000-0200-000001000000}">
      <formula1>10</formula1>
    </dataValidation>
    <dataValidation operator="greaterThanOrEqual" allowBlank="1" showInputMessage="1" showErrorMessage="1" sqref="N8" xr:uid="{00000000-0002-0000-0200-000002000000}"/>
    <dataValidation operator="greaterThan" allowBlank="1" showInputMessage="1" showErrorMessage="1" sqref="B14 E14" xr:uid="{437787C0-91C9-474A-93C1-103A2673CA16}"/>
    <dataValidation type="decimal" allowBlank="1" showInputMessage="1" showErrorMessage="1" sqref="P27:P28" xr:uid="{00000000-0002-0000-0200-000004000000}">
      <formula1>0.1</formula1>
      <formula2>5</formula2>
    </dataValidation>
  </dataValidations>
  <pageMargins left="0.7" right="0.7" top="0.78740157499999996" bottom="0.78740157499999996" header="0.3" footer="0.3"/>
  <pageSetup paperSize="9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DU426"/>
  <sheetViews>
    <sheetView topLeftCell="A148" workbookViewId="0">
      <selection activeCell="J163" sqref="J163"/>
    </sheetView>
  </sheetViews>
  <sheetFormatPr baseColWidth="10" defaultRowHeight="14.4" x14ac:dyDescent="0.3"/>
  <cols>
    <col min="1" max="1" width="48.77734375" style="1" customWidth="1"/>
    <col min="2" max="2" width="13.21875" style="1" customWidth="1"/>
    <col min="3" max="3" width="15.6640625" style="1" customWidth="1"/>
    <col min="4" max="4" width="12.109375" style="1" customWidth="1"/>
    <col min="5" max="5" width="18.44140625" style="1" customWidth="1"/>
    <col min="6" max="6" width="15.88671875" style="1" customWidth="1"/>
    <col min="7" max="7" width="13.44140625" style="1" customWidth="1"/>
    <col min="8" max="8" width="16.33203125" style="1" customWidth="1"/>
    <col min="9" max="9" width="21.21875" style="1" customWidth="1"/>
    <col min="10" max="10" width="16.6640625" style="1" customWidth="1"/>
    <col min="11" max="11" width="15.5546875" style="1" customWidth="1"/>
    <col min="12" max="12" width="16.6640625" style="1" customWidth="1"/>
    <col min="13" max="13" width="15.88671875" style="1" customWidth="1"/>
    <col min="14" max="16384" width="11.5546875" style="1"/>
  </cols>
  <sheetData>
    <row r="1" spans="1:39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3"/>
      <c r="AL1" s="43"/>
      <c r="AM1" s="43"/>
    </row>
    <row r="2" spans="1:39" ht="15.6" x14ac:dyDescent="0.3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6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3"/>
      <c r="AL2" s="43"/>
      <c r="AM2" s="43"/>
    </row>
    <row r="3" spans="1:39" ht="15.6" x14ac:dyDescent="0.3">
      <c r="A3" s="107" t="s">
        <v>191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6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3"/>
      <c r="AL3" s="43"/>
      <c r="AM3" s="43"/>
    </row>
    <row r="4" spans="1:39" ht="15.6" x14ac:dyDescent="0.3">
      <c r="A4" s="105" t="s">
        <v>192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6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3"/>
      <c r="AL4" s="43"/>
      <c r="AM4" s="43"/>
    </row>
    <row r="5" spans="1:39" ht="15.6" x14ac:dyDescent="0.3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3"/>
      <c r="AL5" s="43"/>
      <c r="AM5" s="43"/>
    </row>
    <row r="6" spans="1:39" ht="28.8" x14ac:dyDescent="0.55000000000000004">
      <c r="A6" s="109" t="s">
        <v>76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3"/>
      <c r="AM6" s="43"/>
    </row>
    <row r="7" spans="1:39" x14ac:dyDescent="0.3">
      <c r="A7" s="106" t="s">
        <v>33</v>
      </c>
      <c r="B7" s="42"/>
      <c r="C7" s="42"/>
      <c r="D7" s="42"/>
      <c r="E7" s="42"/>
      <c r="F7" s="42"/>
      <c r="G7" s="110" t="s">
        <v>59</v>
      </c>
      <c r="H7" s="110" t="s">
        <v>60</v>
      </c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3"/>
      <c r="AL7" s="43"/>
      <c r="AM7" s="43"/>
    </row>
    <row r="8" spans="1:39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3"/>
      <c r="AL8" s="43"/>
      <c r="AM8" s="43"/>
    </row>
    <row r="9" spans="1:39" x14ac:dyDescent="0.3">
      <c r="A9" s="42"/>
      <c r="B9" s="42"/>
      <c r="C9" s="42"/>
      <c r="D9" s="42" t="s">
        <v>34</v>
      </c>
      <c r="E9" s="42"/>
      <c r="F9" s="42"/>
      <c r="G9" s="111">
        <f>'&lt;BENENNUNG&gt;EINZELSERIEN'!$P$23</f>
        <v>50</v>
      </c>
      <c r="H9" s="111">
        <f>'&lt;BENENNUNG&gt;EINZELSERIEN'!$P$23</f>
        <v>50</v>
      </c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3"/>
      <c r="AL9" s="43"/>
      <c r="AM9" s="43"/>
    </row>
    <row r="10" spans="1:39" x14ac:dyDescent="0.3">
      <c r="A10" s="42"/>
      <c r="B10" s="42"/>
      <c r="C10" s="42"/>
      <c r="D10" s="42"/>
      <c r="E10" s="42"/>
      <c r="F10" s="42"/>
      <c r="G10" s="111"/>
      <c r="H10" s="111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3"/>
      <c r="AL10" s="43"/>
      <c r="AM10" s="43"/>
    </row>
    <row r="11" spans="1:39" x14ac:dyDescent="0.3">
      <c r="A11" s="42"/>
      <c r="B11" s="42"/>
      <c r="C11" s="42"/>
      <c r="D11" s="42" t="s">
        <v>35</v>
      </c>
      <c r="E11" s="42"/>
      <c r="F11" s="42"/>
      <c r="G11" s="111">
        <f>'&lt;BENENNUNG&gt;EINZELSERIEN'!$P$24</f>
        <v>49.5</v>
      </c>
      <c r="H11" s="111">
        <f>'&lt;BENENNUNG&gt;EINZELSERIEN'!$P$24</f>
        <v>49.5</v>
      </c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3"/>
      <c r="AL11" s="43"/>
      <c r="AM11" s="43"/>
    </row>
    <row r="12" spans="1:39" x14ac:dyDescent="0.3">
      <c r="A12" s="42"/>
      <c r="B12" s="42"/>
      <c r="C12" s="42"/>
      <c r="D12" s="42"/>
      <c r="E12" s="42"/>
      <c r="F12" s="42"/>
      <c r="G12" s="111"/>
      <c r="H12" s="111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3"/>
      <c r="AL12" s="43"/>
      <c r="AM12" s="43"/>
    </row>
    <row r="13" spans="1:39" x14ac:dyDescent="0.3">
      <c r="A13" s="42"/>
      <c r="B13" s="42"/>
      <c r="C13" s="42"/>
      <c r="D13" s="42" t="s">
        <v>36</v>
      </c>
      <c r="E13" s="42"/>
      <c r="F13" s="42"/>
      <c r="G13" s="111">
        <f>'&lt;BENENNUNG&gt;EINZELSERIEN'!$P$25</f>
        <v>52</v>
      </c>
      <c r="H13" s="111">
        <f>'&lt;BENENNUNG&gt;EINZELSERIEN'!$P$25</f>
        <v>52</v>
      </c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  <c r="AL13" s="43"/>
      <c r="AM13" s="43"/>
    </row>
    <row r="14" spans="1:39" x14ac:dyDescent="0.3">
      <c r="A14" s="42"/>
      <c r="B14" s="42"/>
      <c r="C14" s="42"/>
      <c r="D14" s="42"/>
      <c r="E14" s="42"/>
      <c r="F14" s="42"/>
      <c r="G14" s="111"/>
      <c r="H14" s="111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3"/>
      <c r="AL14" s="43"/>
      <c r="AM14" s="43"/>
    </row>
    <row r="15" spans="1:39" ht="18" x14ac:dyDescent="0.35">
      <c r="A15" s="42"/>
      <c r="B15" s="42"/>
      <c r="C15" s="42"/>
      <c r="D15" s="112" t="s">
        <v>62</v>
      </c>
      <c r="E15" s="42"/>
      <c r="F15" s="113">
        <f>'&lt;BENENNUNG&gt;EINZELSERIEN'!$P$27</f>
        <v>0</v>
      </c>
      <c r="G15" s="111"/>
      <c r="H15" s="111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  <c r="AL15" s="43"/>
      <c r="AM15" s="43"/>
    </row>
    <row r="16" spans="1:39" x14ac:dyDescent="0.3">
      <c r="A16" s="42"/>
      <c r="B16" s="42"/>
      <c r="C16" s="42"/>
      <c r="D16" s="106"/>
      <c r="E16" s="42"/>
      <c r="F16" s="42"/>
      <c r="G16" s="111"/>
      <c r="H16" s="111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3"/>
      <c r="AL16" s="43"/>
      <c r="AM16" s="43"/>
    </row>
    <row r="17" spans="1:39" x14ac:dyDescent="0.3">
      <c r="A17" s="42"/>
      <c r="B17" s="42"/>
      <c r="C17" s="42"/>
      <c r="D17" s="42"/>
      <c r="E17" s="42"/>
      <c r="F17" s="42"/>
      <c r="G17" s="111"/>
      <c r="H17" s="111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3"/>
      <c r="AL17" s="43"/>
      <c r="AM17" s="43"/>
    </row>
    <row r="18" spans="1:39" x14ac:dyDescent="0.3">
      <c r="A18" s="42"/>
      <c r="B18" s="42"/>
      <c r="C18" s="42"/>
      <c r="D18" s="42" t="s">
        <v>37</v>
      </c>
      <c r="E18" s="42"/>
      <c r="F18" s="42"/>
      <c r="G18" s="111">
        <f>'&lt;BENENNUNG&gt;EINZELSERIEN'!$G$30</f>
        <v>0.1</v>
      </c>
      <c r="H18" s="111">
        <f>'&lt;BENENNUNG&gt;EINZELSERIEN'!$G$30</f>
        <v>0.1</v>
      </c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3"/>
      <c r="AL18" s="43"/>
      <c r="AM18" s="43"/>
    </row>
    <row r="19" spans="1:39" ht="18" x14ac:dyDescent="0.35">
      <c r="A19" s="42"/>
      <c r="B19" s="42"/>
      <c r="C19" s="42"/>
      <c r="D19" s="112"/>
      <c r="E19" s="112"/>
      <c r="F19" s="114"/>
      <c r="G19" s="113"/>
      <c r="H19" s="113"/>
      <c r="I19" s="11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3"/>
      <c r="AL19" s="43"/>
      <c r="AM19" s="43"/>
    </row>
    <row r="20" spans="1:39" x14ac:dyDescent="0.3">
      <c r="A20" s="42"/>
      <c r="B20" s="42"/>
      <c r="C20" s="42"/>
      <c r="D20" s="42" t="s">
        <v>38</v>
      </c>
      <c r="E20" s="42"/>
      <c r="F20" s="42"/>
      <c r="G20" s="111">
        <f>'&lt;BENENNUNG&gt;EINZELSERIEN'!$G$30</f>
        <v>0.1</v>
      </c>
      <c r="H20" s="111">
        <f>'&lt;BENENNUNG&gt;EINZELSERIEN'!$G$30</f>
        <v>0.1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3"/>
      <c r="AL20" s="43"/>
      <c r="AM20" s="43"/>
    </row>
    <row r="21" spans="1:39" x14ac:dyDescent="0.3">
      <c r="A21" s="42"/>
      <c r="B21" s="42"/>
      <c r="C21" s="42"/>
      <c r="D21" s="11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3"/>
      <c r="AL21" s="43"/>
      <c r="AM21" s="43"/>
    </row>
    <row r="22" spans="1:39" x14ac:dyDescent="0.3">
      <c r="A22" s="42"/>
      <c r="B22" s="42"/>
      <c r="C22" s="42"/>
      <c r="D22" s="11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3"/>
      <c r="AL22" s="43"/>
      <c r="AM22" s="43"/>
    </row>
    <row r="23" spans="1:39" x14ac:dyDescent="0.3">
      <c r="A23" s="42"/>
      <c r="B23" s="42"/>
      <c r="C23" s="42"/>
      <c r="D23" s="42"/>
      <c r="E23" s="106"/>
      <c r="F23" s="42"/>
      <c r="G23" s="42"/>
      <c r="H23" s="42"/>
      <c r="I23" s="42"/>
      <c r="J23" s="115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3"/>
      <c r="AL23" s="43"/>
      <c r="AM23" s="43"/>
    </row>
    <row r="24" spans="1:39" x14ac:dyDescent="0.3">
      <c r="A24" s="42"/>
      <c r="B24" s="42"/>
      <c r="C24" s="42"/>
      <c r="D24" s="42"/>
      <c r="E24" s="42"/>
      <c r="F24" s="42"/>
      <c r="G24" s="42"/>
      <c r="H24" s="42"/>
      <c r="I24" s="42"/>
      <c r="J24" s="11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3"/>
      <c r="AM24" s="43"/>
    </row>
    <row r="25" spans="1:39" x14ac:dyDescent="0.3">
      <c r="A25" s="42"/>
      <c r="B25" s="42"/>
      <c r="C25" s="42"/>
      <c r="D25" s="42"/>
      <c r="E25" s="106"/>
      <c r="F25" s="42"/>
      <c r="G25" s="42"/>
      <c r="H25" s="42"/>
      <c r="I25" s="42"/>
      <c r="J25" s="11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3"/>
      <c r="AL25" s="43"/>
      <c r="AM25" s="43"/>
    </row>
    <row r="26" spans="1:39" x14ac:dyDescent="0.3">
      <c r="A26" s="42"/>
      <c r="B26" s="42"/>
      <c r="C26" s="42"/>
      <c r="D26" s="42"/>
      <c r="E26" s="42"/>
      <c r="F26" s="42"/>
      <c r="G26" s="42"/>
      <c r="H26" s="42"/>
      <c r="I26" s="42"/>
      <c r="J26" s="11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/>
      <c r="AL26" s="43"/>
      <c r="AM26" s="43"/>
    </row>
    <row r="27" spans="1:39" x14ac:dyDescent="0.3">
      <c r="A27" s="42"/>
      <c r="B27" s="42"/>
      <c r="C27" s="42"/>
      <c r="D27" s="42"/>
      <c r="E27" s="42"/>
      <c r="F27" s="42"/>
      <c r="G27" s="42"/>
      <c r="H27" s="42"/>
      <c r="I27" s="42"/>
      <c r="J27" s="11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3"/>
      <c r="AL27" s="43"/>
      <c r="AM27" s="43"/>
    </row>
    <row r="28" spans="1:39" x14ac:dyDescent="0.3">
      <c r="A28" s="42"/>
      <c r="B28" s="42"/>
      <c r="C28" s="42"/>
      <c r="D28" s="42"/>
      <c r="E28" s="42"/>
      <c r="F28" s="42"/>
      <c r="G28" s="42"/>
      <c r="H28" s="42"/>
      <c r="I28" s="110" t="s">
        <v>67</v>
      </c>
      <c r="J28" s="11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3"/>
      <c r="AL28" s="43"/>
      <c r="AM28" s="43"/>
    </row>
    <row r="29" spans="1:39" x14ac:dyDescent="0.3">
      <c r="A29" s="106" t="s">
        <v>39</v>
      </c>
      <c r="B29" s="42"/>
      <c r="C29" s="42"/>
      <c r="D29" s="42"/>
      <c r="E29" s="42"/>
      <c r="F29" s="116"/>
      <c r="G29" s="116" t="s">
        <v>40</v>
      </c>
      <c r="H29" s="116" t="s">
        <v>41</v>
      </c>
      <c r="I29" s="116" t="s">
        <v>68</v>
      </c>
      <c r="J29" s="11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/>
      <c r="AL29" s="43"/>
      <c r="AM29" s="43"/>
    </row>
    <row r="30" spans="1:39" x14ac:dyDescent="0.3">
      <c r="A30" s="42"/>
      <c r="B30" s="42"/>
      <c r="C30" s="42"/>
      <c r="D30" s="42"/>
      <c r="E30" s="42"/>
      <c r="F30" s="42"/>
      <c r="G30" s="42"/>
      <c r="H30" s="42"/>
      <c r="I30" s="42"/>
      <c r="J30" s="11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3"/>
      <c r="AL30" s="43"/>
      <c r="AM30" s="43"/>
    </row>
    <row r="31" spans="1:39" x14ac:dyDescent="0.3">
      <c r="A31" s="42" t="s">
        <v>42</v>
      </c>
      <c r="B31" s="42"/>
      <c r="C31" s="42" t="s">
        <v>70</v>
      </c>
      <c r="D31" s="42"/>
      <c r="E31" s="42"/>
      <c r="F31" s="116"/>
      <c r="G31" s="116">
        <f>ROUND((G9-G11*(2.71828183^(LN(G57)-(G53)*2.71828183^(G55*LN(100/(1*G18)))))),3)</f>
        <v>-128.36199999999999</v>
      </c>
      <c r="H31" s="116">
        <f>ROUND((G9-G11*(2.71828183^(LN(H57)-(H53)*2.71828183^(H55*LN(100/G18))))),3)</f>
        <v>-136.38300000000001</v>
      </c>
      <c r="I31" s="116">
        <f>IF(F15=90,G31,H31)</f>
        <v>-136.38300000000001</v>
      </c>
      <c r="J31" s="11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3"/>
      <c r="AL31" s="43"/>
      <c r="AM31" s="43"/>
    </row>
    <row r="32" spans="1:39" x14ac:dyDescent="0.3">
      <c r="A32" s="42"/>
      <c r="B32" s="42"/>
      <c r="C32" s="42"/>
      <c r="D32" s="42"/>
      <c r="E32" s="42"/>
      <c r="F32" s="116" t="s">
        <v>69</v>
      </c>
      <c r="G32" s="116">
        <f>ROUND((G9-G11*(2.71828183^(LN(G57)-(G53)*2.71828183^(G55*LN(100/(1*0.1)))))),3)</f>
        <v>-128.36199999999999</v>
      </c>
      <c r="H32" s="116">
        <f>ROUND((G8-G11*(2.71828183^(LN(H57)-(H53)*2.71828183^(H55*LN(100/0.1))))),3)</f>
        <v>-186.38300000000001</v>
      </c>
      <c r="I32" s="116">
        <f>IF(F15=90,G32,H32)</f>
        <v>-186.38300000000001</v>
      </c>
      <c r="J32" s="11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3"/>
      <c r="AL32" s="43"/>
      <c r="AM32" s="43"/>
    </row>
    <row r="33" spans="1:39" x14ac:dyDescent="0.3">
      <c r="A33" s="42" t="s">
        <v>43</v>
      </c>
      <c r="B33" s="42"/>
      <c r="C33" s="42" t="s">
        <v>70</v>
      </c>
      <c r="D33" s="42"/>
      <c r="E33" s="42"/>
      <c r="F33" s="116"/>
      <c r="G33" s="116">
        <f>ROUND((G9+G11*(2.71828183^(LN(G57)-(G53)*2.71828183^(G55*LN(100/G18))))),3)</f>
        <v>228.36199999999999</v>
      </c>
      <c r="H33" s="116">
        <f>ROUND((G9+G11*(2.71828183^(LN(H57)-(H53)*2.71828183^(H55*LN(100/G20))))),3)</f>
        <v>236.38300000000001</v>
      </c>
      <c r="I33" s="116">
        <f>IF(F15=90,G33,H33)</f>
        <v>236.38300000000001</v>
      </c>
      <c r="J33" s="42"/>
      <c r="K33" s="111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3"/>
      <c r="AL33" s="43"/>
      <c r="AM33" s="43"/>
    </row>
    <row r="34" spans="1:39" x14ac:dyDescent="0.3">
      <c r="A34" s="42"/>
      <c r="B34" s="42"/>
      <c r="C34" s="42"/>
      <c r="D34" s="42"/>
      <c r="E34" s="42"/>
      <c r="F34" s="116" t="s">
        <v>69</v>
      </c>
      <c r="G34" s="116">
        <f>ROUND((G9+G11*(2.71828183^(LN(G57)-(G53)*2.71828183^(G55*LN(100/0.1))))),3)</f>
        <v>228.36199999999999</v>
      </c>
      <c r="H34" s="116">
        <f>ROUND((G9+G11*(2.71828183^(LN(H57)-(H53)*2.71828183^(H55*LN(100/0.1))))),3)</f>
        <v>236.38300000000001</v>
      </c>
      <c r="I34" s="116">
        <f>IF(F15=90,G34,H34)</f>
        <v>236.38300000000001</v>
      </c>
      <c r="J34" s="116"/>
      <c r="K34" s="111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3"/>
      <c r="AL34" s="43"/>
      <c r="AM34" s="43"/>
    </row>
    <row r="35" spans="1:39" x14ac:dyDescent="0.3">
      <c r="A35" s="42" t="s">
        <v>65</v>
      </c>
      <c r="B35" s="42"/>
      <c r="C35" s="111"/>
      <c r="D35" s="42"/>
      <c r="E35" s="42"/>
      <c r="F35" s="116"/>
      <c r="G35" s="116">
        <f>ROUND((((2.71828183^((LN((LN(G57)-(LN(ABS(G9-H83)/G11)))/(G53)))/(G55)))^-1)*100),2)</f>
        <v>1.41</v>
      </c>
      <c r="H35" s="116">
        <f>ROUND((((2.71828183^((LN((LN(H57)-(LN(ABS(G9-H83)/G11)))/(H53)))/(H55)))^-1)*100),2)</f>
        <v>1.8</v>
      </c>
      <c r="I35" s="116">
        <f>IF(F15=90,G35,H35)</f>
        <v>1.8</v>
      </c>
      <c r="J35" s="106"/>
      <c r="K35" s="111"/>
      <c r="L35" s="116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3"/>
      <c r="AL35" s="43"/>
      <c r="AM35" s="43"/>
    </row>
    <row r="36" spans="1:39" x14ac:dyDescent="0.3">
      <c r="A36" s="42"/>
      <c r="B36" s="42"/>
      <c r="C36" s="42"/>
      <c r="D36" s="42"/>
      <c r="E36" s="42"/>
      <c r="F36" s="116" t="s">
        <v>69</v>
      </c>
      <c r="G36" s="116">
        <f>ROUND((((2.71828183^((LN((LN(G57)-(LN(ABS(G9-G32)/G11)))/(G53)))/(G55)))^-1)*100),2)</f>
        <v>0.1</v>
      </c>
      <c r="H36" s="116">
        <f>ROUND((((2.71828183^((LN((LN(H57)-(LN(ABS(G9-H32)/G11)))/(H53)))/(H55)))^-1)*100),2)</f>
        <v>0</v>
      </c>
      <c r="I36" s="116">
        <f>IF(F15=90,G36,H36)</f>
        <v>0</v>
      </c>
      <c r="J36" s="42"/>
      <c r="K36" s="111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3"/>
      <c r="AL36" s="43"/>
      <c r="AM36" s="43"/>
    </row>
    <row r="37" spans="1:39" x14ac:dyDescent="0.3">
      <c r="A37" s="42" t="s">
        <v>66</v>
      </c>
      <c r="B37" s="42"/>
      <c r="C37" s="42"/>
      <c r="D37" s="42"/>
      <c r="E37" s="42"/>
      <c r="F37" s="116"/>
      <c r="G37" s="116">
        <f>ROUND((((2.71828183^((LN((LN(G57)-(LN(ABS(G9-H85)/G11)))/(G53)))/(G55)))^-1)*100),2)</f>
        <v>1.41</v>
      </c>
      <c r="H37" s="116">
        <f>ROUND((((2.71828183^((LN((LN(H57)-(LN(ABS(G9-H85)/G11)))/(H53)))/(H55)))^-1)*100),2)</f>
        <v>1.8</v>
      </c>
      <c r="I37" s="116">
        <f>IF(F15=90,G37,H37)</f>
        <v>1.8</v>
      </c>
      <c r="J37" s="116"/>
      <c r="K37" s="111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3"/>
      <c r="AL37" s="43"/>
      <c r="AM37" s="43"/>
    </row>
    <row r="38" spans="1:39" x14ac:dyDescent="0.3">
      <c r="A38" s="42"/>
      <c r="B38" s="42"/>
      <c r="C38" s="42"/>
      <c r="D38" s="42"/>
      <c r="E38" s="42"/>
      <c r="F38" s="110" t="s">
        <v>69</v>
      </c>
      <c r="G38" s="110">
        <f>ROUND((((2.71828183^((LN((LN(G57)-(LN(ABS(G9-G34)/G11)))/(G53)))/(G55)))^-1)*100),2)</f>
        <v>0.1</v>
      </c>
      <c r="H38" s="110">
        <f>ROUND((((2.71828183^((LN((LN(H57)-(LN(ABS(G9-H34)/G11)))/(H53)))/(H55)))^-1)*100),2)</f>
        <v>0.1</v>
      </c>
      <c r="I38" s="110">
        <f>IF(F15=90,G38,H38)</f>
        <v>0.1</v>
      </c>
      <c r="J38" s="116"/>
      <c r="K38" s="111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3"/>
      <c r="AL38" s="43"/>
      <c r="AM38" s="43"/>
    </row>
    <row r="39" spans="1:39" x14ac:dyDescent="0.3">
      <c r="A39" s="42"/>
      <c r="B39" s="42"/>
      <c r="C39" s="42"/>
      <c r="D39" s="42"/>
      <c r="E39" s="42"/>
      <c r="F39" s="42"/>
      <c r="G39" s="42"/>
      <c r="H39" s="42"/>
      <c r="I39" s="42"/>
      <c r="J39" s="116"/>
      <c r="K39" s="111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3"/>
      <c r="AL39" s="43"/>
      <c r="AM39" s="43"/>
    </row>
    <row r="40" spans="1:39" x14ac:dyDescent="0.3">
      <c r="A40" s="42"/>
      <c r="B40" s="42"/>
      <c r="C40" s="42"/>
      <c r="D40" s="42"/>
      <c r="E40" s="42"/>
      <c r="F40" s="42"/>
      <c r="G40" s="42"/>
      <c r="H40" s="42"/>
      <c r="I40" s="115"/>
      <c r="J40" s="116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3"/>
      <c r="AL40" s="43"/>
      <c r="AM40" s="43"/>
    </row>
    <row r="41" spans="1:39" x14ac:dyDescent="0.3">
      <c r="A41" s="42" t="s">
        <v>44</v>
      </c>
      <c r="B41" s="42" t="s">
        <v>45</v>
      </c>
      <c r="C41" s="42"/>
      <c r="D41" s="42"/>
      <c r="E41" s="42"/>
      <c r="F41" s="42"/>
      <c r="G41" s="42">
        <v>1.5671079999999999</v>
      </c>
      <c r="H41" s="42">
        <v>1.4221630000000001</v>
      </c>
      <c r="I41" s="117"/>
      <c r="J41" s="116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3"/>
      <c r="AL41" s="43"/>
      <c r="AM41" s="43"/>
    </row>
    <row r="42" spans="1:39" x14ac:dyDescent="0.3">
      <c r="A42" s="42"/>
      <c r="B42" s="42" t="s">
        <v>46</v>
      </c>
      <c r="C42" s="42"/>
      <c r="D42" s="42"/>
      <c r="E42" s="42"/>
      <c r="F42" s="42"/>
      <c r="G42" s="42">
        <v>-0.131221</v>
      </c>
      <c r="H42" s="42">
        <v>-0.123849</v>
      </c>
      <c r="I42" s="117"/>
      <c r="J42" s="116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3"/>
      <c r="AL42" s="43"/>
      <c r="AM42" s="43"/>
    </row>
    <row r="43" spans="1:39" x14ac:dyDescent="0.3">
      <c r="A43" s="42"/>
      <c r="B43" s="42" t="s">
        <v>47</v>
      </c>
      <c r="C43" s="42"/>
      <c r="D43" s="42"/>
      <c r="E43" s="42"/>
      <c r="F43" s="42"/>
      <c r="G43" s="42">
        <v>86.366</v>
      </c>
      <c r="H43" s="42">
        <v>87.387</v>
      </c>
      <c r="I43" s="117"/>
      <c r="J43" s="116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3"/>
      <c r="AL43" s="43"/>
      <c r="AM43" s="43"/>
    </row>
    <row r="44" spans="1:39" x14ac:dyDescent="0.3">
      <c r="A44" s="42"/>
      <c r="B44" s="42"/>
      <c r="C44" s="42"/>
      <c r="D44" s="42"/>
      <c r="E44" s="42"/>
      <c r="F44" s="42"/>
      <c r="G44" s="42"/>
      <c r="H44" s="42"/>
      <c r="I44" s="117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3"/>
      <c r="AL44" s="43"/>
      <c r="AM44" s="43"/>
    </row>
    <row r="45" spans="1:39" x14ac:dyDescent="0.3">
      <c r="A45" s="42"/>
      <c r="B45" s="42" t="s">
        <v>48</v>
      </c>
      <c r="C45" s="42"/>
      <c r="D45" s="42"/>
      <c r="E45" s="42"/>
      <c r="F45" s="42"/>
      <c r="G45" s="42">
        <v>1.972073</v>
      </c>
      <c r="H45" s="42">
        <v>1.845048</v>
      </c>
      <c r="I45" s="117"/>
      <c r="J45" s="104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3"/>
      <c r="AL45" s="43"/>
      <c r="AM45" s="43"/>
    </row>
    <row r="46" spans="1:39" x14ac:dyDescent="0.3">
      <c r="A46" s="42"/>
      <c r="B46" s="42" t="s">
        <v>49</v>
      </c>
      <c r="C46" s="42"/>
      <c r="D46" s="42"/>
      <c r="E46" s="42"/>
      <c r="F46" s="42"/>
      <c r="G46" s="42">
        <v>-0.113206</v>
      </c>
      <c r="H46" s="42">
        <v>-0.100951</v>
      </c>
      <c r="I46" s="117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3"/>
      <c r="AL46" s="43"/>
      <c r="AM46" s="43"/>
    </row>
    <row r="47" spans="1:39" x14ac:dyDescent="0.3">
      <c r="A47" s="42"/>
      <c r="B47" s="42" t="s">
        <v>50</v>
      </c>
      <c r="C47" s="42"/>
      <c r="D47" s="42"/>
      <c r="E47" s="42"/>
      <c r="F47" s="42"/>
      <c r="G47" s="42">
        <v>32.512999999999998</v>
      </c>
      <c r="H47" s="42">
        <v>32.825000000000003</v>
      </c>
      <c r="I47" s="117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3"/>
      <c r="AL47" s="43"/>
      <c r="AM47" s="43"/>
    </row>
    <row r="48" spans="1:39" x14ac:dyDescent="0.3">
      <c r="A48" s="42"/>
      <c r="B48" s="42"/>
      <c r="C48" s="42"/>
      <c r="D48" s="42"/>
      <c r="E48" s="42"/>
      <c r="F48" s="42"/>
      <c r="G48" s="42"/>
      <c r="H48" s="42"/>
      <c r="I48" s="117"/>
      <c r="J48" s="42"/>
      <c r="K48" s="42"/>
      <c r="L48" s="118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3"/>
      <c r="AL48" s="43"/>
      <c r="AM48" s="43"/>
    </row>
    <row r="49" spans="1:39" x14ac:dyDescent="0.3">
      <c r="A49" s="42"/>
      <c r="B49" s="42" t="s">
        <v>51</v>
      </c>
      <c r="C49" s="42"/>
      <c r="D49" s="42"/>
      <c r="E49" s="42"/>
      <c r="F49" s="42"/>
      <c r="G49" s="42">
        <v>1.7942720000000001</v>
      </c>
      <c r="H49" s="42">
        <v>2.3219850000000002</v>
      </c>
      <c r="I49" s="117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3"/>
      <c r="AL49" s="43"/>
      <c r="AM49" s="43"/>
    </row>
    <row r="50" spans="1:39" x14ac:dyDescent="0.3">
      <c r="A50" s="42"/>
      <c r="B50" s="42" t="s">
        <v>52</v>
      </c>
      <c r="C50" s="42"/>
      <c r="D50" s="42"/>
      <c r="E50" s="42"/>
      <c r="F50" s="42"/>
      <c r="G50" s="42">
        <v>-0.62314599999999998</v>
      </c>
      <c r="H50" s="42">
        <v>-0.62603799999999998</v>
      </c>
      <c r="I50" s="117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3"/>
      <c r="AL50" s="43"/>
      <c r="AM50" s="43"/>
    </row>
    <row r="51" spans="1:39" x14ac:dyDescent="0.3">
      <c r="A51" s="42"/>
      <c r="B51" s="42" t="s">
        <v>53</v>
      </c>
      <c r="C51" s="42"/>
      <c r="D51" s="42"/>
      <c r="E51" s="42"/>
      <c r="F51" s="42"/>
      <c r="G51" s="42">
        <v>24.9</v>
      </c>
      <c r="H51" s="42">
        <v>24.821999999999999</v>
      </c>
      <c r="I51" s="117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3"/>
      <c r="AL51" s="43"/>
      <c r="AM51" s="43"/>
    </row>
    <row r="52" spans="1:39" x14ac:dyDescent="0.3">
      <c r="A52" s="42"/>
      <c r="B52" s="42"/>
      <c r="C52" s="42"/>
      <c r="D52" s="42"/>
      <c r="E52" s="42"/>
      <c r="F52" s="42"/>
      <c r="G52" s="42"/>
      <c r="H52" s="42"/>
      <c r="I52" s="117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3"/>
      <c r="AL52" s="43"/>
      <c r="AM52" s="43"/>
    </row>
    <row r="53" spans="1:39" x14ac:dyDescent="0.3">
      <c r="A53" s="42" t="s">
        <v>54</v>
      </c>
      <c r="B53" s="42"/>
      <c r="C53" s="42"/>
      <c r="D53" s="42"/>
      <c r="E53" s="42"/>
      <c r="F53" s="42"/>
      <c r="G53" s="42">
        <f>(2.71828183^((G43-2.71828183^(LN(G43)-(G41*(2.71828183^(-G42*LN(G13))))))/100))</f>
        <v>2.2289460396137004</v>
      </c>
      <c r="H53" s="42">
        <f>(2.71828183^((H43-2.71828183^(LN(H43)-(H41*(2.71828183^(-H42*LN(G13))))))/100))</f>
        <v>2.1989622737446379</v>
      </c>
      <c r="I53" s="117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3"/>
      <c r="AL53" s="43"/>
      <c r="AM53" s="43"/>
    </row>
    <row r="54" spans="1:39" x14ac:dyDescent="0.3">
      <c r="A54" s="42"/>
      <c r="B54" s="42"/>
      <c r="C54" s="42"/>
      <c r="D54" s="42"/>
      <c r="E54" s="42"/>
      <c r="F54" s="42"/>
      <c r="G54" s="42"/>
      <c r="H54" s="42"/>
      <c r="I54" s="117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3"/>
      <c r="AL54" s="43"/>
      <c r="AM54" s="43"/>
    </row>
    <row r="55" spans="1:39" x14ac:dyDescent="0.3">
      <c r="A55" s="42"/>
      <c r="B55" s="42"/>
      <c r="C55" s="42"/>
      <c r="D55" s="42" t="s">
        <v>55</v>
      </c>
      <c r="E55" s="42"/>
      <c r="F55" s="42"/>
      <c r="G55" s="42">
        <f>(G47-2.71828183^(LN(G47)-(G45*(2.71828183^(-G46*LN(G13))))))/(-100)</f>
        <v>-0.31025436732373174</v>
      </c>
      <c r="H55" s="42">
        <f>(H47-2.71828183^(LN(H47)-(H45*(2.71828183^(-H46*LN(G13))))))/(-100)</f>
        <v>-0.30725335028267819</v>
      </c>
      <c r="I55" s="117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3"/>
      <c r="AL55" s="43"/>
      <c r="AM55" s="43"/>
    </row>
    <row r="56" spans="1:39" x14ac:dyDescent="0.3">
      <c r="A56" s="42"/>
      <c r="B56" s="42"/>
      <c r="C56" s="42"/>
      <c r="D56" s="42"/>
      <c r="E56" s="42"/>
      <c r="F56" s="42"/>
      <c r="G56" s="42"/>
      <c r="H56" s="42"/>
      <c r="I56" s="117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3"/>
      <c r="AL56" s="43"/>
      <c r="AM56" s="43"/>
    </row>
    <row r="57" spans="1:39" x14ac:dyDescent="0.3">
      <c r="A57" s="42"/>
      <c r="B57" s="42"/>
      <c r="C57" s="42"/>
      <c r="D57" s="42" t="s">
        <v>56</v>
      </c>
      <c r="E57" s="42"/>
      <c r="F57" s="42"/>
      <c r="G57" s="42">
        <f>((2.71828183^(LN(G51)-G49*2.71828183^(G50*LN(G13))))^-1)*100</f>
        <v>4.6798159535932617</v>
      </c>
      <c r="H57" s="42">
        <f>((2.71828183^(LN(H51)-H49*2.71828183^(H50*LN(G13))))^-1)*100</f>
        <v>4.8995001792672461</v>
      </c>
      <c r="I57" s="117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3"/>
      <c r="AL57" s="43"/>
      <c r="AM57" s="43"/>
    </row>
    <row r="58" spans="1:39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3"/>
      <c r="AL58" s="43"/>
      <c r="AM58" s="43"/>
    </row>
    <row r="59" spans="1:39" x14ac:dyDescent="0.3">
      <c r="A59" s="42" t="s">
        <v>57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43"/>
      <c r="AM59" s="43"/>
    </row>
    <row r="60" spans="1:39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3"/>
      <c r="AL60" s="43"/>
      <c r="AM60" s="43"/>
    </row>
    <row r="61" spans="1:39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3"/>
      <c r="AL61" s="43"/>
      <c r="AM61" s="43"/>
    </row>
    <row r="62" spans="1:39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3"/>
      <c r="AL62" s="43"/>
      <c r="AM62" s="43"/>
    </row>
    <row r="63" spans="1:39" ht="15.6" x14ac:dyDescent="0.3">
      <c r="A63" s="105" t="s">
        <v>32</v>
      </c>
      <c r="B63" s="105"/>
      <c r="C63" s="105"/>
      <c r="D63" s="105"/>
      <c r="E63" s="105"/>
      <c r="F63" s="105"/>
      <c r="G63" s="105"/>
      <c r="H63" s="105"/>
      <c r="I63" s="105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3"/>
      <c r="AL63" s="43"/>
      <c r="AM63" s="43"/>
    </row>
    <row r="64" spans="1:39" ht="15.6" x14ac:dyDescent="0.3">
      <c r="A64" s="107" t="s">
        <v>191</v>
      </c>
      <c r="B64" s="105"/>
      <c r="C64" s="105"/>
      <c r="D64" s="105"/>
      <c r="E64" s="105"/>
      <c r="F64" s="105"/>
      <c r="G64" s="105"/>
      <c r="H64" s="105"/>
      <c r="I64" s="105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3"/>
      <c r="AL64" s="43"/>
      <c r="AM64" s="43"/>
    </row>
    <row r="65" spans="1:39" ht="15.6" x14ac:dyDescent="0.3">
      <c r="A65" s="105" t="s">
        <v>193</v>
      </c>
      <c r="B65" s="105"/>
      <c r="C65" s="105"/>
      <c r="D65" s="105"/>
      <c r="E65" s="105"/>
      <c r="F65" s="105"/>
      <c r="G65" s="105"/>
      <c r="H65" s="105"/>
      <c r="I65" s="105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3"/>
      <c r="AL65" s="43"/>
      <c r="AM65" s="43"/>
    </row>
    <row r="66" spans="1:39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43"/>
      <c r="AM66" s="43"/>
    </row>
    <row r="67" spans="1:39" ht="28.8" x14ac:dyDescent="0.55000000000000004">
      <c r="A67" s="109" t="s">
        <v>74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3"/>
      <c r="AL67" s="43"/>
      <c r="AM67" s="43"/>
    </row>
    <row r="68" spans="1:39" x14ac:dyDescent="0.3">
      <c r="A68" s="106" t="s">
        <v>33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3"/>
      <c r="AL68" s="43"/>
      <c r="AM68" s="43"/>
    </row>
    <row r="69" spans="1:39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3"/>
      <c r="AL69" s="43"/>
      <c r="AM69" s="43"/>
    </row>
    <row r="70" spans="1:39" x14ac:dyDescent="0.3">
      <c r="A70" s="42" t="s">
        <v>34</v>
      </c>
      <c r="B70" s="42"/>
      <c r="C70" s="42"/>
      <c r="D70" s="111">
        <f>'&lt;BENENNUNG&gt;EINZELSERIEN'!$P$23</f>
        <v>50</v>
      </c>
      <c r="E70" s="42" t="s">
        <v>85</v>
      </c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3"/>
      <c r="AL70" s="43"/>
      <c r="AM70" s="43"/>
    </row>
    <row r="71" spans="1:39" x14ac:dyDescent="0.3">
      <c r="A71" s="42"/>
      <c r="B71" s="42"/>
      <c r="C71" s="42"/>
      <c r="D71" s="111"/>
      <c r="E71" s="42" t="s">
        <v>82</v>
      </c>
      <c r="F71" s="42"/>
      <c r="G71" s="42">
        <f>((ABS(I94-D70))-((D72*H71)/D74^0.5))</f>
        <v>104.84215798023465</v>
      </c>
      <c r="H71" s="42">
        <f>'&lt;BENENNUNG&gt; SERIENSUMME'!$E$30</f>
        <v>1.675866354226313</v>
      </c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3"/>
      <c r="AL71" s="43"/>
      <c r="AM71" s="43"/>
    </row>
    <row r="72" spans="1:39" x14ac:dyDescent="0.3">
      <c r="A72" s="42" t="s">
        <v>35</v>
      </c>
      <c r="B72" s="42"/>
      <c r="C72" s="42"/>
      <c r="D72" s="111">
        <f>'&lt;BENENNUNG&gt;EINZELSERIEN'!$P$24</f>
        <v>49.5</v>
      </c>
      <c r="E72" s="42" t="s">
        <v>83</v>
      </c>
      <c r="F72" s="42"/>
      <c r="G72" s="42">
        <f>(ABS(I95-D70)-((D72*H71)/D74^0.5))</f>
        <v>185.14215798023463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3"/>
      <c r="AL72" s="43"/>
      <c r="AM72" s="43"/>
    </row>
    <row r="73" spans="1:39" x14ac:dyDescent="0.3">
      <c r="A73" s="42"/>
      <c r="B73" s="42"/>
      <c r="C73" s="42"/>
      <c r="D73" s="111"/>
      <c r="E73" s="42" t="s">
        <v>84</v>
      </c>
      <c r="F73" s="42"/>
      <c r="G73" s="42">
        <f>ROUND((G71/G72)*100*-1,2)</f>
        <v>-56.63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3"/>
      <c r="AL73" s="43"/>
      <c r="AM73" s="43"/>
    </row>
    <row r="74" spans="1:39" x14ac:dyDescent="0.3">
      <c r="A74" s="42" t="s">
        <v>36</v>
      </c>
      <c r="B74" s="42"/>
      <c r="C74" s="42"/>
      <c r="D74" s="111">
        <f>'&lt;BENENNUNG&gt;EINZELSERIEN'!$P$25</f>
        <v>52</v>
      </c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3"/>
      <c r="AL74" s="43"/>
      <c r="AM74" s="43"/>
    </row>
    <row r="75" spans="1:39" x14ac:dyDescent="0.3">
      <c r="A75" s="42"/>
      <c r="B75" s="42"/>
      <c r="C75" s="42"/>
      <c r="D75" s="111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3"/>
      <c r="AL75" s="43"/>
      <c r="AM75" s="43"/>
    </row>
    <row r="76" spans="1:39" x14ac:dyDescent="0.3">
      <c r="A76" s="42"/>
      <c r="B76" s="42"/>
      <c r="C76" s="42"/>
      <c r="D76" s="111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3"/>
      <c r="AL76" s="43"/>
      <c r="AM76" s="43"/>
    </row>
    <row r="77" spans="1:39" x14ac:dyDescent="0.3">
      <c r="A77" s="106" t="s">
        <v>220</v>
      </c>
      <c r="B77" s="42"/>
      <c r="C77" s="42"/>
      <c r="D77" s="111"/>
      <c r="E77" s="42" t="s">
        <v>86</v>
      </c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3"/>
      <c r="AL77" s="43"/>
      <c r="AM77" s="43"/>
    </row>
    <row r="78" spans="1:39" x14ac:dyDescent="0.3">
      <c r="A78" s="42"/>
      <c r="B78" s="42"/>
      <c r="C78" s="42"/>
      <c r="D78" s="111"/>
      <c r="E78" s="42" t="s">
        <v>82</v>
      </c>
      <c r="F78" s="42"/>
      <c r="G78" s="42">
        <f>(ABS(I96-D70)-((D72*H78)/D74^0.5))</f>
        <v>104.84215798023465</v>
      </c>
      <c r="H78" s="42">
        <f>'&lt;BENENNUNG&gt; SERIENSUMME'!$E$30</f>
        <v>1.675866354226313</v>
      </c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3"/>
      <c r="AL78" s="43"/>
      <c r="AM78" s="43"/>
    </row>
    <row r="79" spans="1:39" x14ac:dyDescent="0.3">
      <c r="A79" s="42" t="s">
        <v>37</v>
      </c>
      <c r="B79" s="42"/>
      <c r="C79" s="42"/>
      <c r="D79" s="111">
        <f>'&lt;BENENNUNG&gt; SERIENSUMME'!$P$28</f>
        <v>5</v>
      </c>
      <c r="E79" s="119" t="s">
        <v>83</v>
      </c>
      <c r="F79" s="42"/>
      <c r="G79" s="42">
        <f>(ABS(I97-D70)-((D72*H78)/D74^0.5))</f>
        <v>185.14215798023463</v>
      </c>
      <c r="H79" s="42">
        <f>(('&lt;BENENNUNG&gt; SERIENSUMME'!$E$30)*D72)/(D74^0.5)</f>
        <v>11.503842019765365</v>
      </c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3"/>
      <c r="AL79" s="43"/>
      <c r="AM79" s="43"/>
    </row>
    <row r="80" spans="1:39" x14ac:dyDescent="0.3">
      <c r="A80" s="42"/>
      <c r="B80" s="42"/>
      <c r="C80" s="42"/>
      <c r="D80" s="111"/>
      <c r="E80" s="42" t="s">
        <v>84</v>
      </c>
      <c r="F80" s="42"/>
      <c r="G80" s="42">
        <f>ROUND((G78/G79)*100,2)</f>
        <v>56.63</v>
      </c>
      <c r="H80" s="42"/>
      <c r="I80" s="42"/>
      <c r="J80" s="115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3"/>
      <c r="AL80" s="43"/>
      <c r="AM80" s="43"/>
    </row>
    <row r="81" spans="1:39" x14ac:dyDescent="0.3">
      <c r="A81" s="42" t="s">
        <v>38</v>
      </c>
      <c r="B81" s="42"/>
      <c r="C81" s="42"/>
      <c r="D81" s="111">
        <f>'&lt;BENENNUNG&gt; SERIENSUMME'!$P$27</f>
        <v>5</v>
      </c>
      <c r="E81" s="106"/>
      <c r="F81" s="42"/>
      <c r="G81" s="42"/>
      <c r="H81" s="42" t="s">
        <v>98</v>
      </c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3"/>
      <c r="AL81" s="43"/>
      <c r="AM81" s="43"/>
    </row>
    <row r="82" spans="1:39" x14ac:dyDescent="0.3">
      <c r="A82" s="42"/>
      <c r="B82" s="42"/>
      <c r="C82" s="42"/>
      <c r="D82" s="111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3"/>
      <c r="AL82" s="43"/>
      <c r="AM82" s="43"/>
    </row>
    <row r="83" spans="1:39" x14ac:dyDescent="0.3">
      <c r="A83" s="42"/>
      <c r="B83" s="42"/>
      <c r="C83" s="42"/>
      <c r="D83" s="111"/>
      <c r="E83" s="42" t="s">
        <v>63</v>
      </c>
      <c r="F83" s="42"/>
      <c r="G83" s="42" t="s">
        <v>70</v>
      </c>
      <c r="H83" s="110">
        <f>((D70-H79)-(((D70-I94))))</f>
        <v>-77.849842019765362</v>
      </c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3"/>
      <c r="AL83" s="43"/>
      <c r="AM83" s="43"/>
    </row>
    <row r="84" spans="1:39" x14ac:dyDescent="0.3">
      <c r="A84" s="42"/>
      <c r="B84" s="106" t="s">
        <v>71</v>
      </c>
      <c r="C84" s="42"/>
      <c r="D84" s="111"/>
      <c r="E84" s="42"/>
      <c r="F84" s="42"/>
      <c r="G84" s="42"/>
      <c r="H84" s="111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3"/>
      <c r="AL84" s="43"/>
      <c r="AM84" s="43"/>
    </row>
    <row r="85" spans="1:39" x14ac:dyDescent="0.3">
      <c r="A85" s="42"/>
      <c r="B85" s="42"/>
      <c r="C85" s="42"/>
      <c r="D85" s="111"/>
      <c r="E85" s="42" t="s">
        <v>64</v>
      </c>
      <c r="F85" s="42"/>
      <c r="G85" s="42" t="s">
        <v>70</v>
      </c>
      <c r="H85" s="110">
        <f>((D70+H79)+(((I96-D70))))</f>
        <v>177.84984201976536</v>
      </c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3"/>
      <c r="AL85" s="43"/>
      <c r="AM85" s="43"/>
    </row>
    <row r="86" spans="1:39" x14ac:dyDescent="0.3">
      <c r="A86" s="42" t="s">
        <v>63</v>
      </c>
      <c r="B86" s="42"/>
      <c r="C86" s="42"/>
      <c r="D86" s="111">
        <v>-5</v>
      </c>
      <c r="E86" s="106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3"/>
      <c r="AL86" s="43"/>
      <c r="AM86" s="43"/>
    </row>
    <row r="87" spans="1:39" x14ac:dyDescent="0.3">
      <c r="A87" s="42"/>
      <c r="B87" s="42"/>
      <c r="C87" s="42"/>
      <c r="D87" s="111"/>
      <c r="E87" s="42" t="s">
        <v>87</v>
      </c>
      <c r="F87" s="42"/>
      <c r="G87" s="42" t="s">
        <v>88</v>
      </c>
      <c r="H87" s="110">
        <f>((D70-H79)-(((D70-I95))))</f>
        <v>-158.14984201976534</v>
      </c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3"/>
      <c r="AL87" s="43"/>
      <c r="AM87" s="43"/>
    </row>
    <row r="88" spans="1:39" x14ac:dyDescent="0.3">
      <c r="A88" s="42" t="s">
        <v>64</v>
      </c>
      <c r="B88" s="42"/>
      <c r="C88" s="42"/>
      <c r="D88" s="111">
        <v>-5</v>
      </c>
      <c r="E88" s="106"/>
      <c r="F88" s="42"/>
      <c r="G88" s="42"/>
      <c r="H88" s="110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3"/>
      <c r="AL88" s="43"/>
      <c r="AM88" s="43"/>
    </row>
    <row r="89" spans="1:39" ht="21" x14ac:dyDescent="0.4">
      <c r="A89" s="42"/>
      <c r="B89" s="42"/>
      <c r="C89" s="42"/>
      <c r="D89" s="42"/>
      <c r="E89" s="42" t="s">
        <v>89</v>
      </c>
      <c r="F89" s="42"/>
      <c r="G89" s="42" t="s">
        <v>88</v>
      </c>
      <c r="H89" s="110">
        <f>(D70+H79)+(((D70-I95)))</f>
        <v>258.14984201976534</v>
      </c>
      <c r="I89" s="42"/>
      <c r="J89" s="120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3"/>
      <c r="AL89" s="43"/>
      <c r="AM89" s="43"/>
    </row>
    <row r="90" spans="1:39" x14ac:dyDescent="0.3">
      <c r="A90" s="42"/>
      <c r="B90" s="42"/>
      <c r="C90" s="42"/>
      <c r="D90" s="42"/>
      <c r="E90" s="42"/>
      <c r="F90" s="42"/>
      <c r="G90" s="42"/>
      <c r="H90" s="42"/>
      <c r="I90" s="42"/>
      <c r="J90" s="106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3"/>
      <c r="AL90" s="43"/>
      <c r="AM90" s="43"/>
    </row>
    <row r="91" spans="1:39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3"/>
      <c r="AL91" s="43"/>
      <c r="AM91" s="43"/>
    </row>
    <row r="92" spans="1:39" x14ac:dyDescent="0.3">
      <c r="A92" s="106" t="s">
        <v>39</v>
      </c>
      <c r="B92" s="42"/>
      <c r="C92" s="42"/>
      <c r="D92" s="42"/>
      <c r="E92" s="42"/>
      <c r="F92" s="116"/>
      <c r="G92" s="116" t="s">
        <v>40</v>
      </c>
      <c r="H92" s="116" t="s">
        <v>41</v>
      </c>
      <c r="I92" s="116" t="s">
        <v>77</v>
      </c>
      <c r="J92" s="116"/>
      <c r="K92" s="111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3"/>
      <c r="AL92" s="43"/>
      <c r="AM92" s="43"/>
    </row>
    <row r="93" spans="1:39" x14ac:dyDescent="0.3">
      <c r="A93" s="42"/>
      <c r="B93" s="42"/>
      <c r="C93" s="42"/>
      <c r="D93" s="42"/>
      <c r="E93" s="42"/>
      <c r="F93" s="42"/>
      <c r="G93" s="42"/>
      <c r="H93" s="42"/>
      <c r="I93" s="42"/>
      <c r="J93" s="116"/>
      <c r="K93" s="111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3"/>
      <c r="AL93" s="43"/>
      <c r="AM93" s="43"/>
    </row>
    <row r="94" spans="1:39" x14ac:dyDescent="0.3">
      <c r="A94" s="42" t="s">
        <v>42</v>
      </c>
      <c r="B94" s="42"/>
      <c r="C94" s="42" t="s">
        <v>72</v>
      </c>
      <c r="D94" s="42"/>
      <c r="E94" s="42"/>
      <c r="F94" s="116"/>
      <c r="G94" s="116">
        <f>ROUND((D70-D72*(2.71828183^(LN(G120)-(G116)*2.71828183^(G118*LN(100/D79))))),3)</f>
        <v>-61.956000000000003</v>
      </c>
      <c r="H94" s="116">
        <f>ROUND((D70-D72*(2.71828183^(LN(H120)-(H116)*2.71828183^(H118*LN(100/D79))))),3)</f>
        <v>-66.346000000000004</v>
      </c>
      <c r="I94" s="116">
        <f>IF(F15=90,G94,H94)</f>
        <v>-66.346000000000004</v>
      </c>
      <c r="J94" s="116"/>
      <c r="K94" s="111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3"/>
      <c r="AL94" s="43"/>
      <c r="AM94" s="43"/>
    </row>
    <row r="95" spans="1:39" x14ac:dyDescent="0.3">
      <c r="A95" s="42"/>
      <c r="B95" s="42"/>
      <c r="C95" s="42"/>
      <c r="D95" s="42"/>
      <c r="E95" s="42"/>
      <c r="F95" s="106" t="s">
        <v>69</v>
      </c>
      <c r="G95" s="116">
        <f>ROUND((D70-D72*(2.71828183^(LN(G120)-(G116)*2.71828183^(G118*LN(100/0.1))))),3)</f>
        <v>-139.18</v>
      </c>
      <c r="H95" s="116">
        <f>ROUND((D70-D72*(2.71828183^(LN(H120)-(H116)*2.71828183^(H118*LN(100/0.1))))),3)</f>
        <v>-146.64599999999999</v>
      </c>
      <c r="I95" s="116">
        <f>IF(F15=90,G95,H95)</f>
        <v>-146.64599999999999</v>
      </c>
      <c r="J95" s="116"/>
      <c r="K95" s="111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3"/>
      <c r="AL95" s="43"/>
      <c r="AM95" s="43"/>
    </row>
    <row r="96" spans="1:39" x14ac:dyDescent="0.3">
      <c r="A96" s="42" t="s">
        <v>43</v>
      </c>
      <c r="B96" s="42"/>
      <c r="C96" s="42" t="s">
        <v>72</v>
      </c>
      <c r="D96" s="42"/>
      <c r="E96" s="42"/>
      <c r="F96" s="106"/>
      <c r="G96" s="116">
        <f>ROUND((D70+D72*(2.71828183^(LN(G120)-(G116)*2.71828183^(G118*LN(100/D81))))),3)</f>
        <v>161.95599999999999</v>
      </c>
      <c r="H96" s="116">
        <f>ROUND((D70+D72*(2.71828183^(LN(H120)-(H116)*2.71828183^(H118*LN(100/D81))))),3)</f>
        <v>166.346</v>
      </c>
      <c r="I96" s="116">
        <f>IF(F15=90,G96,H96)</f>
        <v>166.346</v>
      </c>
      <c r="J96" s="116"/>
      <c r="K96" s="111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3"/>
      <c r="AL96" s="43"/>
      <c r="AM96" s="43"/>
    </row>
    <row r="97" spans="1:39" x14ac:dyDescent="0.3">
      <c r="A97" s="42"/>
      <c r="B97" s="42"/>
      <c r="C97" s="42"/>
      <c r="D97" s="42"/>
      <c r="E97" s="42"/>
      <c r="F97" s="106" t="s">
        <v>69</v>
      </c>
      <c r="G97" s="116">
        <f>ROUND((D70+D72*(2.71828183^(LN(G120)-(G116)*2.71828183^(G118*LN(100/0.1))))),3)</f>
        <v>239.18</v>
      </c>
      <c r="H97" s="116">
        <f>ROUND((D70+D72*(2.71828183^(LN(H120)-(H116)*2.71828183^(H118*LN(100/0.1))))),3)</f>
        <v>246.64599999999999</v>
      </c>
      <c r="I97" s="116">
        <f>IF(F15=90,G97,H97)</f>
        <v>246.64599999999999</v>
      </c>
      <c r="J97" s="116"/>
      <c r="K97" s="111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3"/>
      <c r="AL97" s="43"/>
      <c r="AM97" s="43"/>
    </row>
    <row r="98" spans="1:39" x14ac:dyDescent="0.3">
      <c r="A98" s="42" t="s">
        <v>65</v>
      </c>
      <c r="B98" s="42"/>
      <c r="C98" s="111"/>
      <c r="D98" s="42"/>
      <c r="E98" s="42"/>
      <c r="F98" s="106"/>
      <c r="G98" s="121">
        <f>ROUND((((2.71828183^((LN((LN(G120)-(LN(ABS(D70-D86)/D72)))/(G116)))/(G118)))^-1)*100),2)</f>
        <v>53.54</v>
      </c>
      <c r="H98" s="121">
        <f>ROUND((((2.71828183^((LN((LN(H120)-(LN(ABS(D70-D86)/D72)))/(H116)))/(H118)))^-1)*100),2)</f>
        <v>58.77</v>
      </c>
      <c r="I98" s="116"/>
      <c r="J98" s="116"/>
      <c r="K98" s="111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3"/>
      <c r="AL98" s="43"/>
      <c r="AM98" s="43"/>
    </row>
    <row r="99" spans="1:39" x14ac:dyDescent="0.3">
      <c r="A99" s="42"/>
      <c r="B99" s="42"/>
      <c r="C99" s="42"/>
      <c r="D99" s="42"/>
      <c r="E99" s="42"/>
      <c r="F99" s="106"/>
      <c r="G99" s="121"/>
      <c r="H99" s="121"/>
      <c r="I99" s="116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3"/>
      <c r="AL99" s="43"/>
      <c r="AM99" s="43"/>
    </row>
    <row r="100" spans="1:39" x14ac:dyDescent="0.3">
      <c r="A100" s="42" t="s">
        <v>66</v>
      </c>
      <c r="B100" s="42"/>
      <c r="C100" s="42"/>
      <c r="D100" s="42"/>
      <c r="E100" s="42"/>
      <c r="F100" s="106"/>
      <c r="G100" s="121">
        <f>ROUND((((2.71828183^((LN((LN(G120)-(LN(ABS(D70-D88)/D72)))/(G116)))/(G118)))^-1)*100),2)</f>
        <v>53.54</v>
      </c>
      <c r="H100" s="121">
        <f>ROUND((((2.71828183^((LN((LN(H120)-(LN(ABS(D70-D88)/D72)))/(H116)))/(H118)))^-1)*100),2)</f>
        <v>58.77</v>
      </c>
      <c r="I100" s="116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3"/>
      <c r="AL100" s="43"/>
      <c r="AM100" s="43"/>
    </row>
    <row r="101" spans="1:39" x14ac:dyDescent="0.3">
      <c r="A101" s="42"/>
      <c r="B101" s="42"/>
      <c r="C101" s="42"/>
      <c r="D101" s="42"/>
      <c r="E101" s="42"/>
      <c r="F101" s="11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3"/>
      <c r="AL101" s="43"/>
      <c r="AM101" s="43"/>
    </row>
    <row r="102" spans="1:39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3"/>
      <c r="AL102" s="43"/>
      <c r="AM102" s="43"/>
    </row>
    <row r="103" spans="1:39" ht="15.6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105"/>
      <c r="K103" s="106"/>
      <c r="L103" s="106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3"/>
      <c r="AL103" s="43"/>
      <c r="AM103" s="43"/>
    </row>
    <row r="104" spans="1:39" ht="15.6" x14ac:dyDescent="0.3">
      <c r="A104" s="42" t="s">
        <v>44</v>
      </c>
      <c r="B104" s="42" t="s">
        <v>45</v>
      </c>
      <c r="C104" s="42"/>
      <c r="D104" s="42"/>
      <c r="E104" s="42"/>
      <c r="F104" s="42"/>
      <c r="G104" s="111">
        <v>0.356929</v>
      </c>
      <c r="H104" s="111">
        <v>0.44659900000000002</v>
      </c>
      <c r="I104" s="42"/>
      <c r="J104" s="105"/>
      <c r="K104" s="106"/>
      <c r="L104" s="106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3"/>
      <c r="AL104" s="43"/>
      <c r="AM104" s="43"/>
    </row>
    <row r="105" spans="1:39" ht="15.6" x14ac:dyDescent="0.3">
      <c r="A105" s="42"/>
      <c r="B105" s="42" t="s">
        <v>46</v>
      </c>
      <c r="C105" s="42"/>
      <c r="D105" s="42"/>
      <c r="E105" s="42"/>
      <c r="F105" s="42"/>
      <c r="G105" s="111">
        <v>-1.153783</v>
      </c>
      <c r="H105" s="111">
        <v>-1.1646840000000001</v>
      </c>
      <c r="I105" s="42"/>
      <c r="J105" s="105"/>
      <c r="K105" s="106"/>
      <c r="L105" s="106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3"/>
      <c r="AL105" s="43"/>
      <c r="AM105" s="43"/>
    </row>
    <row r="106" spans="1:39" x14ac:dyDescent="0.3">
      <c r="A106" s="42"/>
      <c r="B106" s="42" t="s">
        <v>47</v>
      </c>
      <c r="C106" s="42"/>
      <c r="D106" s="42"/>
      <c r="E106" s="42"/>
      <c r="F106" s="42"/>
      <c r="G106" s="111">
        <v>58.665999999999997</v>
      </c>
      <c r="H106" s="111">
        <v>58.713500000000003</v>
      </c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3"/>
      <c r="AL106" s="43"/>
      <c r="AM106" s="43"/>
    </row>
    <row r="107" spans="1:39" x14ac:dyDescent="0.3">
      <c r="A107" s="42"/>
      <c r="B107" s="42"/>
      <c r="C107" s="42"/>
      <c r="D107" s="42"/>
      <c r="E107" s="42"/>
      <c r="F107" s="42"/>
      <c r="G107" s="111"/>
      <c r="H107" s="111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3"/>
      <c r="AL107" s="43"/>
      <c r="AM107" s="43"/>
    </row>
    <row r="108" spans="1:39" x14ac:dyDescent="0.3">
      <c r="A108" s="42"/>
      <c r="B108" s="42" t="s">
        <v>48</v>
      </c>
      <c r="C108" s="42"/>
      <c r="D108" s="42"/>
      <c r="E108" s="42"/>
      <c r="F108" s="42"/>
      <c r="G108" s="111"/>
      <c r="H108" s="111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3"/>
      <c r="AL108" s="43"/>
      <c r="AM108" s="43"/>
    </row>
    <row r="109" spans="1:39" x14ac:dyDescent="0.3">
      <c r="A109" s="42"/>
      <c r="B109" s="42" t="s">
        <v>49</v>
      </c>
      <c r="C109" s="42"/>
      <c r="D109" s="42"/>
      <c r="E109" s="42"/>
      <c r="F109" s="42"/>
      <c r="G109" s="111"/>
      <c r="H109" s="111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3"/>
      <c r="AL109" s="43"/>
      <c r="AM109" s="43"/>
    </row>
    <row r="110" spans="1:39" x14ac:dyDescent="0.3">
      <c r="A110" s="42"/>
      <c r="B110" s="42" t="s">
        <v>50</v>
      </c>
      <c r="C110" s="42"/>
      <c r="D110" s="42"/>
      <c r="E110" s="42"/>
      <c r="F110" s="42"/>
      <c r="G110" s="111"/>
      <c r="H110" s="111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3"/>
      <c r="AL110" s="43"/>
      <c r="AM110" s="43"/>
    </row>
    <row r="111" spans="1:39" x14ac:dyDescent="0.3">
      <c r="A111" s="42"/>
      <c r="B111" s="42"/>
      <c r="C111" s="42"/>
      <c r="D111" s="42"/>
      <c r="E111" s="42"/>
      <c r="F111" s="42"/>
      <c r="G111" s="111"/>
      <c r="H111" s="111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3"/>
      <c r="AL111" s="43"/>
      <c r="AM111" s="43"/>
    </row>
    <row r="112" spans="1:39" x14ac:dyDescent="0.3">
      <c r="A112" s="42"/>
      <c r="B112" s="42" t="s">
        <v>51</v>
      </c>
      <c r="C112" s="42"/>
      <c r="D112" s="42"/>
      <c r="E112" s="42"/>
      <c r="F112" s="42"/>
      <c r="G112" s="111">
        <v>1.796149</v>
      </c>
      <c r="H112" s="111">
        <v>2.3636879999999998</v>
      </c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3"/>
      <c r="AL112" s="43"/>
      <c r="AM112" s="43"/>
    </row>
    <row r="113" spans="1:39" x14ac:dyDescent="0.3">
      <c r="A113" s="42"/>
      <c r="B113" s="42" t="s">
        <v>52</v>
      </c>
      <c r="C113" s="42"/>
      <c r="D113" s="42"/>
      <c r="E113" s="42"/>
      <c r="F113" s="42"/>
      <c r="G113" s="111">
        <v>-0.64917499999999995</v>
      </c>
      <c r="H113" s="111">
        <v>-0.664821</v>
      </c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3"/>
      <c r="AL113" s="43"/>
      <c r="AM113" s="43"/>
    </row>
    <row r="114" spans="1:39" x14ac:dyDescent="0.3">
      <c r="A114" s="42"/>
      <c r="B114" s="42" t="s">
        <v>53</v>
      </c>
      <c r="C114" s="42"/>
      <c r="D114" s="42"/>
      <c r="E114" s="42"/>
      <c r="F114" s="42"/>
      <c r="G114" s="111">
        <v>22.5185</v>
      </c>
      <c r="H114" s="111">
        <v>22.381779999999999</v>
      </c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3"/>
      <c r="AL114" s="43"/>
      <c r="AM114" s="43"/>
    </row>
    <row r="115" spans="1:39" x14ac:dyDescent="0.3">
      <c r="A115" s="42"/>
      <c r="B115" s="42"/>
      <c r="C115" s="42"/>
      <c r="D115" s="42"/>
      <c r="E115" s="42"/>
      <c r="F115" s="42"/>
      <c r="G115" s="111"/>
      <c r="H115" s="111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3"/>
      <c r="AL115" s="43"/>
      <c r="AM115" s="43"/>
    </row>
    <row r="116" spans="1:39" x14ac:dyDescent="0.3">
      <c r="A116" s="42" t="s">
        <v>73</v>
      </c>
      <c r="B116" s="42"/>
      <c r="C116" s="42"/>
      <c r="D116" s="42"/>
      <c r="E116" s="42"/>
      <c r="F116" s="42"/>
      <c r="G116" s="110">
        <f>((2.71828183^((G106-2.71828183^(LN(G106)-(G104*(2.71828183^(-G105*LN(D74))))))/100)))</f>
        <v>1.797973145781629</v>
      </c>
      <c r="H116" s="110">
        <f>((2.71828183^((H106-2.71828183^(LN(H106)-(H104*(2.71828183^(-H105*LN(D74))))))/100)))</f>
        <v>1.7988273858923263</v>
      </c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3"/>
      <c r="AL116" s="43"/>
      <c r="AM116" s="43"/>
    </row>
    <row r="117" spans="1:39" x14ac:dyDescent="0.3">
      <c r="A117" s="42"/>
      <c r="B117" s="42"/>
      <c r="C117" s="42"/>
      <c r="D117" s="42"/>
      <c r="E117" s="42"/>
      <c r="F117" s="42"/>
      <c r="G117" s="111"/>
      <c r="H117" s="111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3"/>
      <c r="AL117" s="43"/>
      <c r="AM117" s="43"/>
    </row>
    <row r="118" spans="1:39" x14ac:dyDescent="0.3">
      <c r="A118" s="42"/>
      <c r="B118" s="42"/>
      <c r="C118" s="42"/>
      <c r="D118" s="42" t="s">
        <v>55</v>
      </c>
      <c r="E118" s="42"/>
      <c r="F118" s="42"/>
      <c r="G118" s="110">
        <v>-0.26500000000000001</v>
      </c>
      <c r="H118" s="110">
        <v>-0.26500000000000001</v>
      </c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3"/>
      <c r="AL118" s="43"/>
      <c r="AM118" s="43"/>
    </row>
    <row r="119" spans="1:39" x14ac:dyDescent="0.3">
      <c r="A119" s="42"/>
      <c r="B119" s="42"/>
      <c r="C119" s="42"/>
      <c r="D119" s="42"/>
      <c r="E119" s="42"/>
      <c r="F119" s="42"/>
      <c r="G119" s="111"/>
      <c r="H119" s="111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3"/>
      <c r="AL119" s="43"/>
      <c r="AM119" s="43"/>
    </row>
    <row r="120" spans="1:39" x14ac:dyDescent="0.3">
      <c r="A120" s="42"/>
      <c r="B120" s="42"/>
      <c r="C120" s="42"/>
      <c r="D120" s="42" t="s">
        <v>56</v>
      </c>
      <c r="E120" s="42"/>
      <c r="F120" s="42"/>
      <c r="G120" s="110">
        <f>((2.71828183^(LN(G114)-G112*2.71828183^(G113*LN(D74))))^-1)*100</f>
        <v>5.0986947792485351</v>
      </c>
      <c r="H120" s="110">
        <f>((2.71828183^(LN(H114)-H112*2.71828183^(H113*LN(D74))))^-1)*100</f>
        <v>5.3006426932585722</v>
      </c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3"/>
      <c r="AL120" s="43"/>
      <c r="AM120" s="43"/>
    </row>
    <row r="121" spans="1:39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3"/>
      <c r="AL121" s="43"/>
      <c r="AM121" s="43"/>
    </row>
    <row r="122" spans="1:39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3"/>
      <c r="AL122" s="43"/>
      <c r="AM122" s="43"/>
    </row>
    <row r="123" spans="1:39" x14ac:dyDescent="0.3">
      <c r="A123" s="42" t="s">
        <v>75</v>
      </c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3"/>
      <c r="AL123" s="43"/>
      <c r="AM123" s="43"/>
    </row>
    <row r="124" spans="1:39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3"/>
      <c r="AL124" s="43"/>
      <c r="AM124" s="43"/>
    </row>
    <row r="125" spans="1:39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3"/>
      <c r="AL125" s="43"/>
      <c r="AM125" s="43"/>
    </row>
    <row r="126" spans="1:39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3"/>
      <c r="AL126" s="43"/>
      <c r="AM126" s="43"/>
    </row>
    <row r="127" spans="1:39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3"/>
      <c r="AL127" s="43"/>
      <c r="AM127" s="43"/>
    </row>
    <row r="128" spans="1:39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3"/>
      <c r="AL128" s="43"/>
      <c r="AM128" s="43"/>
    </row>
    <row r="129" spans="1:39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3"/>
      <c r="AL129" s="43"/>
      <c r="AM129" s="43"/>
    </row>
    <row r="130" spans="1:39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3"/>
      <c r="AL130" s="43"/>
      <c r="AM130" s="43"/>
    </row>
    <row r="131" spans="1:39" x14ac:dyDescent="0.3">
      <c r="A131" s="111" t="s">
        <v>118</v>
      </c>
      <c r="B131" s="202" t="s">
        <v>116</v>
      </c>
      <c r="C131" s="202"/>
      <c r="D131" s="202" t="s">
        <v>117</v>
      </c>
      <c r="E131" s="202"/>
      <c r="F131" s="122" t="s">
        <v>90</v>
      </c>
      <c r="G131" s="111" t="s">
        <v>90</v>
      </c>
      <c r="H131" s="111" t="s">
        <v>124</v>
      </c>
      <c r="I131" s="111" t="s">
        <v>124</v>
      </c>
      <c r="J131" s="123" t="s">
        <v>92</v>
      </c>
      <c r="K131" s="111" t="s">
        <v>93</v>
      </c>
      <c r="L131" s="111" t="s">
        <v>92</v>
      </c>
      <c r="M131" s="111" t="s">
        <v>93</v>
      </c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3"/>
      <c r="AL131" s="43"/>
      <c r="AM131" s="43"/>
    </row>
    <row r="132" spans="1:39" x14ac:dyDescent="0.3">
      <c r="A132" s="111"/>
      <c r="B132" s="111" t="s">
        <v>94</v>
      </c>
      <c r="C132" s="111" t="s">
        <v>95</v>
      </c>
      <c r="D132" s="111" t="s">
        <v>94</v>
      </c>
      <c r="E132" s="111" t="s">
        <v>95</v>
      </c>
      <c r="F132" s="111" t="s">
        <v>91</v>
      </c>
      <c r="G132" s="111" t="s">
        <v>221</v>
      </c>
      <c r="H132" s="111" t="s">
        <v>91</v>
      </c>
      <c r="I132" s="122" t="s">
        <v>111</v>
      </c>
      <c r="J132" s="123" t="s">
        <v>119</v>
      </c>
      <c r="K132" s="122" t="s">
        <v>112</v>
      </c>
      <c r="L132" s="111" t="s">
        <v>113</v>
      </c>
      <c r="M132" s="111" t="s">
        <v>114</v>
      </c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3"/>
      <c r="AL132" s="43"/>
      <c r="AM132" s="43"/>
    </row>
    <row r="133" spans="1:39" x14ac:dyDescent="0.3">
      <c r="A133" s="111">
        <f>'&lt;KLEIN - STICHPROBEN&gt;'!$B$46</f>
        <v>5</v>
      </c>
      <c r="B133" s="111">
        <f>IF((F133)&lt;50,0,(J133*100)/(F133+G133))*-1</f>
        <v>0</v>
      </c>
      <c r="C133" s="111">
        <f>IF((F133)&lt;50,0,(K133*100)/(F133+G133))*-1</f>
        <v>0</v>
      </c>
      <c r="D133" s="111">
        <f>IF(G133&lt;50,0,(L133*100)/(F133+G133))</f>
        <v>0</v>
      </c>
      <c r="E133" s="111">
        <f>IF(G133&lt;50,0,(M133*100)/(F133+G133))</f>
        <v>0</v>
      </c>
      <c r="F133" s="111">
        <f>'&lt;KLEIN - STICHPROBEN&gt;'!$B$42</f>
        <v>4</v>
      </c>
      <c r="G133" s="111">
        <f>'&lt;KLEIN - STICHPROBEN&gt;'!$B$41</f>
        <v>1</v>
      </c>
      <c r="H133" s="111">
        <f>'&lt;KLEIN - STICHPROBEN&gt;'!$B$49</f>
        <v>3</v>
      </c>
      <c r="I133" s="111">
        <f>'&lt;KLEIN - STICHPROBEN&gt;'!$B$48</f>
        <v>0</v>
      </c>
      <c r="J133" s="111">
        <f>(IF(H133=0,0,2.71828183^(((LN(6.401))-(6.412935*2.71828183^(-0.302203*(H133)))))))</f>
        <v>0.48014088332107374</v>
      </c>
      <c r="K133" s="124">
        <f>(2.71828183^(((LN(25.162))-(1.823886*2.71828183^(-0.173043*(H133))))))</f>
        <v>8.4998825668407552</v>
      </c>
      <c r="L133" s="111">
        <f>IF(I133=0,0,(2.71828183^(((LN(6.401))-(6.412935*2.71828183^(-0.302203*I133))))))</f>
        <v>0</v>
      </c>
      <c r="M133" s="111">
        <f>(2.71828183^(((LN(25.162))-(1.823886*2.71828183^(-0.173043*I133)))))</f>
        <v>4.0610798888559172</v>
      </c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3"/>
      <c r="AL133" s="43"/>
      <c r="AM133" s="43"/>
    </row>
    <row r="134" spans="1:39" x14ac:dyDescent="0.3">
      <c r="A134" s="111">
        <f>'&lt;KLEIN - STICHPROBEN&gt;'!$C$46</f>
        <v>9</v>
      </c>
      <c r="B134" s="111">
        <f t="shared" ref="B134:B150" si="0">IF((F134)&lt;50,0,(J134*100)/(F134+G134))*-1</f>
        <v>0</v>
      </c>
      <c r="C134" s="111">
        <f t="shared" ref="C134:C150" si="1">IF((F134)&lt;50,0,(K134*100)/(F134+G134))*-1</f>
        <v>0</v>
      </c>
      <c r="D134" s="111">
        <f t="shared" ref="D134:D150" si="2">IF(G134&lt;50,0,(L134*100)/(F134+G134))</f>
        <v>0</v>
      </c>
      <c r="E134" s="111">
        <f t="shared" ref="E134:E150" si="3">IF(G134&lt;50,0,(M134*100)/(F134+G134))</f>
        <v>0</v>
      </c>
      <c r="F134" s="111">
        <f>'&lt;KLEIN - STICHPROBEN&gt;'!$C$42</f>
        <v>6</v>
      </c>
      <c r="G134" s="111">
        <f>'&lt;KLEIN - STICHPROBEN&gt;'!$C$41</f>
        <v>3</v>
      </c>
      <c r="H134" s="111">
        <f>'&lt;KLEIN - STICHPROBEN&gt;'!$C$49</f>
        <v>4</v>
      </c>
      <c r="I134" s="111">
        <f>'&lt;KLEIN - STICHPROBEN&gt;'!$C$48</f>
        <v>0</v>
      </c>
      <c r="J134" s="123">
        <f t="shared" ref="J134:J150" si="4">(IF(H134=0,0,2.71828183^(((LN(6.401))-(6.412935*2.71828183^(-0.302203*(H134)))))))</f>
        <v>0.94351904715484269</v>
      </c>
      <c r="K134" s="111">
        <f t="shared" ref="K134:K150" si="5">(2.71828183^(((LN(25.162))-(1.823886*2.71828183^(-0.173043*(H134))))))</f>
        <v>10.099664230131964</v>
      </c>
      <c r="L134" s="111">
        <f t="shared" ref="L134:L150" si="6">IF(I134=0,0,(2.71828183^(((LN(6.401))-(6.412935*2.71828183^(-0.302203*I134))))))</f>
        <v>0</v>
      </c>
      <c r="M134" s="111">
        <f t="shared" ref="M134:M150" si="7">(2.71828183^(((LN(25.162))-(1.823886*2.71828183^(-0.173043*I134)))))</f>
        <v>4.0610798888559172</v>
      </c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3"/>
      <c r="AL134" s="43"/>
      <c r="AM134" s="43"/>
    </row>
    <row r="135" spans="1:39" x14ac:dyDescent="0.3">
      <c r="A135" s="111">
        <f>'&lt;KLEIN - STICHPROBEN&gt;'!$D$46</f>
        <v>15</v>
      </c>
      <c r="B135" s="111">
        <f t="shared" si="0"/>
        <v>0</v>
      </c>
      <c r="C135" s="111">
        <f t="shared" si="1"/>
        <v>0</v>
      </c>
      <c r="D135" s="111">
        <f t="shared" si="2"/>
        <v>0</v>
      </c>
      <c r="E135" s="111">
        <f t="shared" si="3"/>
        <v>0</v>
      </c>
      <c r="F135" s="111">
        <f>'&lt;KLEIN - STICHPROBEN&gt;'!$D$42</f>
        <v>10</v>
      </c>
      <c r="G135" s="111">
        <f>'&lt;KLEIN - STICHPROBEN&gt;'!$D$41</f>
        <v>5</v>
      </c>
      <c r="H135" s="111">
        <f>'&lt;KLEIN - STICHPROBEN&gt;'!$D$49</f>
        <v>4</v>
      </c>
      <c r="I135" s="111">
        <f>'&lt;KLEIN - STICHPROBEN&gt;'!$D$48</f>
        <v>0</v>
      </c>
      <c r="J135" s="123">
        <f t="shared" si="4"/>
        <v>0.94351904715484269</v>
      </c>
      <c r="K135" s="111">
        <f t="shared" si="5"/>
        <v>10.099664230131964</v>
      </c>
      <c r="L135" s="111">
        <f t="shared" si="6"/>
        <v>0</v>
      </c>
      <c r="M135" s="111">
        <f t="shared" si="7"/>
        <v>4.0610798888559172</v>
      </c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3"/>
      <c r="AL135" s="43"/>
      <c r="AM135" s="43"/>
    </row>
    <row r="136" spans="1:39" x14ac:dyDescent="0.3">
      <c r="A136" s="111">
        <f>'&lt;KLEIN - STICHPROBEN&gt;'!$E$46</f>
        <v>22</v>
      </c>
      <c r="B136" s="111">
        <f t="shared" si="0"/>
        <v>0</v>
      </c>
      <c r="C136" s="111">
        <f t="shared" si="1"/>
        <v>0</v>
      </c>
      <c r="D136" s="111">
        <f t="shared" si="2"/>
        <v>0</v>
      </c>
      <c r="E136" s="111">
        <f t="shared" si="3"/>
        <v>0</v>
      </c>
      <c r="F136" s="111">
        <f>'&lt;KLEIN - STICHPROBEN&gt;'!$E$42</f>
        <v>13</v>
      </c>
      <c r="G136" s="111">
        <f>'&lt;KLEIN - STICHPROBEN&gt;'!$E$41</f>
        <v>9</v>
      </c>
      <c r="H136" s="111">
        <f>'&lt;KLEIN - STICHPROBEN&gt;'!$E$49</f>
        <v>4</v>
      </c>
      <c r="I136" s="111">
        <f>'&lt;KLEIN - STICHPROBEN&gt;'!$E$48</f>
        <v>0</v>
      </c>
      <c r="J136" s="123">
        <f t="shared" si="4"/>
        <v>0.94351904715484269</v>
      </c>
      <c r="K136" s="111">
        <f t="shared" si="5"/>
        <v>10.099664230131964</v>
      </c>
      <c r="L136" s="111">
        <f t="shared" si="6"/>
        <v>0</v>
      </c>
      <c r="M136" s="111">
        <f t="shared" si="7"/>
        <v>4.0610798888559172</v>
      </c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3"/>
      <c r="AL136" s="43"/>
      <c r="AM136" s="43"/>
    </row>
    <row r="137" spans="1:39" x14ac:dyDescent="0.3">
      <c r="A137" s="111">
        <f>'&lt;KLEIN - STICHPROBEN&gt;'!$F$46</f>
        <v>29</v>
      </c>
      <c r="B137" s="111">
        <f t="shared" si="0"/>
        <v>0</v>
      </c>
      <c r="C137" s="111">
        <f t="shared" si="1"/>
        <v>0</v>
      </c>
      <c r="D137" s="111">
        <f t="shared" si="2"/>
        <v>0</v>
      </c>
      <c r="E137" s="111">
        <f t="shared" si="3"/>
        <v>0</v>
      </c>
      <c r="F137" s="111">
        <f>'&lt;KLEIN - STICHPROBEN&gt;'!$F$42</f>
        <v>15</v>
      </c>
      <c r="G137" s="111">
        <f>'&lt;KLEIN - STICHPROBEN&gt;'!$F$41</f>
        <v>14</v>
      </c>
      <c r="H137" s="111">
        <f>'&lt;KLEIN - STICHPROBEN&gt;'!$F$49</f>
        <v>6</v>
      </c>
      <c r="I137" s="111">
        <f>'&lt;KLEIN - STICHPROBEN&gt;'!$F$48</f>
        <v>0</v>
      </c>
      <c r="J137" s="123">
        <f t="shared" si="4"/>
        <v>2.2486336416997394</v>
      </c>
      <c r="K137" s="111">
        <f t="shared" si="5"/>
        <v>13.191199430992256</v>
      </c>
      <c r="L137" s="111">
        <f t="shared" si="6"/>
        <v>0</v>
      </c>
      <c r="M137" s="111">
        <f t="shared" si="7"/>
        <v>4.0610798888559172</v>
      </c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3"/>
      <c r="AL137" s="43"/>
      <c r="AM137" s="43"/>
    </row>
    <row r="138" spans="1:39" x14ac:dyDescent="0.3">
      <c r="A138" s="111">
        <f>'&lt;KLEIN - STICHPROBEN&gt;'!$G$46</f>
        <v>35</v>
      </c>
      <c r="B138" s="111">
        <f t="shared" si="0"/>
        <v>0</v>
      </c>
      <c r="C138" s="111">
        <f t="shared" si="1"/>
        <v>0</v>
      </c>
      <c r="D138" s="111">
        <f t="shared" si="2"/>
        <v>0</v>
      </c>
      <c r="E138" s="111">
        <f t="shared" si="3"/>
        <v>0</v>
      </c>
      <c r="F138" s="111">
        <f>'&lt;KLEIN - STICHPROBEN&gt;'!$G$42</f>
        <v>16</v>
      </c>
      <c r="G138" s="111">
        <f>'&lt;KLEIN - STICHPROBEN&gt;'!$G$41</f>
        <v>19</v>
      </c>
      <c r="H138" s="111">
        <f>'&lt;KLEIN - STICHPROBEN&gt;'!$G$49</f>
        <v>7</v>
      </c>
      <c r="I138" s="111">
        <f>'&lt;KLEIN - STICHPROBEN&gt;'!$G$48</f>
        <v>1</v>
      </c>
      <c r="J138" s="123">
        <f t="shared" si="4"/>
        <v>2.9540183844631973</v>
      </c>
      <c r="K138" s="111">
        <f t="shared" si="5"/>
        <v>14.61669258893142</v>
      </c>
      <c r="L138" s="111">
        <f t="shared" si="6"/>
        <v>5.5915685766016479E-2</v>
      </c>
      <c r="M138" s="111">
        <f t="shared" si="7"/>
        <v>5.4263231473298887</v>
      </c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3"/>
      <c r="AL138" s="43"/>
      <c r="AM138" s="43"/>
    </row>
    <row r="139" spans="1:39" x14ac:dyDescent="0.3">
      <c r="A139" s="111">
        <f>'&lt;KLEIN - STICHPROBEN&gt;'!$H$46</f>
        <v>35</v>
      </c>
      <c r="B139" s="111">
        <f t="shared" si="0"/>
        <v>0</v>
      </c>
      <c r="C139" s="111">
        <f t="shared" si="1"/>
        <v>0</v>
      </c>
      <c r="D139" s="111">
        <f t="shared" si="2"/>
        <v>0</v>
      </c>
      <c r="E139" s="111">
        <f t="shared" si="3"/>
        <v>0</v>
      </c>
      <c r="F139" s="111">
        <f>'&lt;KLEIN - STICHPROBEN&gt;'!$H$42</f>
        <v>16</v>
      </c>
      <c r="G139" s="111">
        <f>'&lt;KLEIN - STICHPROBEN&gt;'!$H$41</f>
        <v>19</v>
      </c>
      <c r="H139" s="111">
        <f>'&lt;KLEIN - STICHPROBEN&gt;'!$H$49</f>
        <v>7</v>
      </c>
      <c r="I139" s="111">
        <f>'&lt;KLEIN - STICHPROBEN&gt;'!$H$48</f>
        <v>1</v>
      </c>
      <c r="J139" s="123">
        <f t="shared" si="4"/>
        <v>2.9540183844631973</v>
      </c>
      <c r="K139" s="111">
        <f t="shared" si="5"/>
        <v>14.61669258893142</v>
      </c>
      <c r="L139" s="111">
        <f t="shared" si="6"/>
        <v>5.5915685766016479E-2</v>
      </c>
      <c r="M139" s="111">
        <f t="shared" si="7"/>
        <v>5.4263231473298887</v>
      </c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3"/>
      <c r="AL139" s="43"/>
      <c r="AM139" s="43"/>
    </row>
    <row r="140" spans="1:39" x14ac:dyDescent="0.3">
      <c r="A140" s="111">
        <f>'&lt;KLEIN - STICHPROBEN&gt;'!$I$46</f>
        <v>35</v>
      </c>
      <c r="B140" s="111">
        <f t="shared" si="0"/>
        <v>0</v>
      </c>
      <c r="C140" s="111">
        <f t="shared" si="1"/>
        <v>0</v>
      </c>
      <c r="D140" s="111">
        <f t="shared" si="2"/>
        <v>0</v>
      </c>
      <c r="E140" s="111">
        <f t="shared" si="3"/>
        <v>0</v>
      </c>
      <c r="F140" s="111">
        <f>'&lt;KLEIN - STICHPROBEN&gt;'!$I$42</f>
        <v>16</v>
      </c>
      <c r="G140" s="111">
        <f>'&lt;KLEIN - STICHPROBEN&gt;'!$I$41</f>
        <v>19</v>
      </c>
      <c r="H140" s="111">
        <f>'&lt;KLEIN - STICHPROBEN&gt;'!$I$49</f>
        <v>7</v>
      </c>
      <c r="I140" s="111">
        <f>'&lt;KLEIN - STICHPROBEN&gt;'!$I$48</f>
        <v>1</v>
      </c>
      <c r="J140" s="123">
        <f t="shared" si="4"/>
        <v>2.9540183844631973</v>
      </c>
      <c r="K140" s="111">
        <f t="shared" si="5"/>
        <v>14.61669258893142</v>
      </c>
      <c r="L140" s="111">
        <f t="shared" si="6"/>
        <v>5.5915685766016479E-2</v>
      </c>
      <c r="M140" s="111">
        <f t="shared" si="7"/>
        <v>5.4263231473298887</v>
      </c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3"/>
      <c r="AL140" s="43"/>
      <c r="AM140" s="43"/>
    </row>
    <row r="141" spans="1:39" x14ac:dyDescent="0.3">
      <c r="A141" s="111">
        <f>'&lt;KLEIN - STICHPROBEN&gt;'!$J$46</f>
        <v>35</v>
      </c>
      <c r="B141" s="111">
        <f t="shared" si="0"/>
        <v>0</v>
      </c>
      <c r="C141" s="111">
        <f t="shared" si="1"/>
        <v>0</v>
      </c>
      <c r="D141" s="111">
        <f t="shared" si="2"/>
        <v>0</v>
      </c>
      <c r="E141" s="111">
        <f t="shared" si="3"/>
        <v>0</v>
      </c>
      <c r="F141" s="111">
        <f>'&lt;KLEIN - STICHPROBEN&gt;'!$J$42</f>
        <v>16</v>
      </c>
      <c r="G141" s="111">
        <f>'&lt;KLEIN - STICHPROBEN&gt;'!$J$41</f>
        <v>19</v>
      </c>
      <c r="H141" s="111">
        <f>'&lt;KLEIN - STICHPROBEN&gt;'!$J$49</f>
        <v>7</v>
      </c>
      <c r="I141" s="111">
        <f>'&lt;KLEIN - STICHPROBEN&gt;'!$J$48</f>
        <v>1</v>
      </c>
      <c r="J141" s="111">
        <f t="shared" si="4"/>
        <v>2.9540183844631973</v>
      </c>
      <c r="K141" s="111">
        <f t="shared" si="5"/>
        <v>14.61669258893142</v>
      </c>
      <c r="L141" s="111">
        <f t="shared" si="6"/>
        <v>5.5915685766016479E-2</v>
      </c>
      <c r="M141" s="111">
        <f t="shared" si="7"/>
        <v>5.4263231473298887</v>
      </c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3"/>
      <c r="AL141" s="43"/>
      <c r="AM141" s="43"/>
    </row>
    <row r="142" spans="1:39" x14ac:dyDescent="0.3">
      <c r="A142" s="111">
        <f>'&lt;KLEIN - STICHPROBEN&gt;'!$K$46</f>
        <v>35</v>
      </c>
      <c r="B142" s="111">
        <f t="shared" si="0"/>
        <v>0</v>
      </c>
      <c r="C142" s="111">
        <f t="shared" si="1"/>
        <v>0</v>
      </c>
      <c r="D142" s="111">
        <f t="shared" si="2"/>
        <v>0</v>
      </c>
      <c r="E142" s="111">
        <f t="shared" si="3"/>
        <v>0</v>
      </c>
      <c r="F142" s="111">
        <f>'&lt;KLEIN - STICHPROBEN&gt;'!$K$42</f>
        <v>16</v>
      </c>
      <c r="G142" s="111">
        <f>'&lt;KLEIN - STICHPROBEN&gt;'!$K$41</f>
        <v>19</v>
      </c>
      <c r="H142" s="111">
        <f>'&lt;KLEIN - STICHPROBEN&gt;'!$K$49</f>
        <v>7</v>
      </c>
      <c r="I142" s="111">
        <f>'&lt;KLEIN - STICHPROBEN&gt;'!$K$48</f>
        <v>1</v>
      </c>
      <c r="J142" s="111">
        <f t="shared" si="4"/>
        <v>2.9540183844631973</v>
      </c>
      <c r="K142" s="111">
        <f t="shared" si="5"/>
        <v>14.61669258893142</v>
      </c>
      <c r="L142" s="111">
        <f t="shared" si="6"/>
        <v>5.5915685766016479E-2</v>
      </c>
      <c r="M142" s="111">
        <f t="shared" si="7"/>
        <v>5.4263231473298887</v>
      </c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3"/>
      <c r="AL142" s="43"/>
      <c r="AM142" s="43"/>
    </row>
    <row r="143" spans="1:39" x14ac:dyDescent="0.3">
      <c r="A143" s="111">
        <f>'&lt;KLEIN - STICHPROBEN&gt;'!$L$46</f>
        <v>35</v>
      </c>
      <c r="B143" s="111">
        <f t="shared" si="0"/>
        <v>0</v>
      </c>
      <c r="C143" s="111">
        <f t="shared" si="1"/>
        <v>0</v>
      </c>
      <c r="D143" s="111">
        <f t="shared" si="2"/>
        <v>0</v>
      </c>
      <c r="E143" s="111">
        <f t="shared" si="3"/>
        <v>0</v>
      </c>
      <c r="F143" s="111">
        <f>'&lt;KLEIN - STICHPROBEN&gt;'!$L$42</f>
        <v>16</v>
      </c>
      <c r="G143" s="111">
        <f>'&lt;KLEIN - STICHPROBEN&gt;'!$L$41</f>
        <v>19</v>
      </c>
      <c r="H143" s="111">
        <f>'&lt;KLEIN - STICHPROBEN&gt;'!$L$49</f>
        <v>7</v>
      </c>
      <c r="I143" s="111">
        <f>'&lt;KLEIN - STICHPROBEN&gt;'!$L$48</f>
        <v>1</v>
      </c>
      <c r="J143" s="111">
        <f t="shared" si="4"/>
        <v>2.9540183844631973</v>
      </c>
      <c r="K143" s="111">
        <f t="shared" si="5"/>
        <v>14.61669258893142</v>
      </c>
      <c r="L143" s="111">
        <f t="shared" si="6"/>
        <v>5.5915685766016479E-2</v>
      </c>
      <c r="M143" s="111">
        <f t="shared" si="7"/>
        <v>5.4263231473298887</v>
      </c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3"/>
      <c r="AL143" s="43"/>
      <c r="AM143" s="43"/>
    </row>
    <row r="144" spans="1:39" x14ac:dyDescent="0.3">
      <c r="A144" s="111">
        <f>'&lt;KLEIN - STICHPROBEN&gt;'!$M$46</f>
        <v>35</v>
      </c>
      <c r="B144" s="111">
        <f t="shared" si="0"/>
        <v>0</v>
      </c>
      <c r="C144" s="111">
        <f t="shared" si="1"/>
        <v>0</v>
      </c>
      <c r="D144" s="111">
        <f t="shared" si="2"/>
        <v>0</v>
      </c>
      <c r="E144" s="111">
        <f t="shared" si="3"/>
        <v>0</v>
      </c>
      <c r="F144" s="111">
        <f>'&lt;KLEIN - STICHPROBEN&gt;'!$M$42</f>
        <v>16</v>
      </c>
      <c r="G144" s="111">
        <f>'&lt;KLEIN - STICHPROBEN&gt;'!$M$41</f>
        <v>19</v>
      </c>
      <c r="H144" s="111">
        <f>'&lt;KLEIN - STICHPROBEN&gt;'!$M$49</f>
        <v>7</v>
      </c>
      <c r="I144" s="111">
        <f>'&lt;KLEIN - STICHPROBEN&gt;'!$M$48</f>
        <v>1</v>
      </c>
      <c r="J144" s="111">
        <f t="shared" si="4"/>
        <v>2.9540183844631973</v>
      </c>
      <c r="K144" s="111">
        <f t="shared" si="5"/>
        <v>14.61669258893142</v>
      </c>
      <c r="L144" s="111">
        <f t="shared" si="6"/>
        <v>5.5915685766016479E-2</v>
      </c>
      <c r="M144" s="111">
        <f t="shared" si="7"/>
        <v>5.4263231473298887</v>
      </c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3"/>
      <c r="AL144" s="43"/>
      <c r="AM144" s="43"/>
    </row>
    <row r="145" spans="1:39" x14ac:dyDescent="0.3">
      <c r="A145" s="111">
        <f>'&lt;KLEIN - STICHPROBEN&gt;'!$N$46</f>
        <v>35</v>
      </c>
      <c r="B145" s="111">
        <f t="shared" si="0"/>
        <v>0</v>
      </c>
      <c r="C145" s="111">
        <f t="shared" si="1"/>
        <v>0</v>
      </c>
      <c r="D145" s="111">
        <f t="shared" si="2"/>
        <v>0</v>
      </c>
      <c r="E145" s="111">
        <f t="shared" si="3"/>
        <v>0</v>
      </c>
      <c r="F145" s="111">
        <f>'&lt;KLEIN - STICHPROBEN&gt;'!$N$42</f>
        <v>16</v>
      </c>
      <c r="G145" s="111">
        <f>'&lt;KLEIN - STICHPROBEN&gt;'!$N$41</f>
        <v>19</v>
      </c>
      <c r="H145" s="111">
        <f>'&lt;KLEIN - STICHPROBEN&gt;'!$N$49</f>
        <v>7</v>
      </c>
      <c r="I145" s="111">
        <f>'&lt;KLEIN - STICHPROBEN&gt;'!$N$48</f>
        <v>1</v>
      </c>
      <c r="J145" s="111">
        <f t="shared" si="4"/>
        <v>2.9540183844631973</v>
      </c>
      <c r="K145" s="111">
        <f t="shared" si="5"/>
        <v>14.61669258893142</v>
      </c>
      <c r="L145" s="111">
        <f t="shared" si="6"/>
        <v>5.5915685766016479E-2</v>
      </c>
      <c r="M145" s="111">
        <f t="shared" si="7"/>
        <v>5.4263231473298887</v>
      </c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3"/>
      <c r="AL145" s="43"/>
      <c r="AM145" s="43"/>
    </row>
    <row r="146" spans="1:39" x14ac:dyDescent="0.3">
      <c r="A146" s="111">
        <f>'&lt;KLEIN - STICHPROBEN&gt;'!$O$46</f>
        <v>35</v>
      </c>
      <c r="B146" s="111">
        <f t="shared" si="0"/>
        <v>0</v>
      </c>
      <c r="C146" s="111">
        <f t="shared" si="1"/>
        <v>0</v>
      </c>
      <c r="D146" s="111">
        <f t="shared" si="2"/>
        <v>0</v>
      </c>
      <c r="E146" s="111">
        <f t="shared" si="3"/>
        <v>0</v>
      </c>
      <c r="F146" s="111">
        <f>'&lt;KLEIN - STICHPROBEN&gt;'!$O$42</f>
        <v>16</v>
      </c>
      <c r="G146" s="111">
        <f>'&lt;KLEIN - STICHPROBEN&gt;'!$O$41</f>
        <v>19</v>
      </c>
      <c r="H146" s="111">
        <f>'&lt;KLEIN - STICHPROBEN&gt;'!$O$49</f>
        <v>7</v>
      </c>
      <c r="I146" s="111">
        <f>'&lt;KLEIN - STICHPROBEN&gt;'!$O$48</f>
        <v>1</v>
      </c>
      <c r="J146" s="111">
        <f t="shared" si="4"/>
        <v>2.9540183844631973</v>
      </c>
      <c r="K146" s="111">
        <f t="shared" si="5"/>
        <v>14.61669258893142</v>
      </c>
      <c r="L146" s="111">
        <f t="shared" si="6"/>
        <v>5.5915685766016479E-2</v>
      </c>
      <c r="M146" s="111">
        <f t="shared" si="7"/>
        <v>5.4263231473298887</v>
      </c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3"/>
      <c r="AL146" s="43"/>
      <c r="AM146" s="43"/>
    </row>
    <row r="147" spans="1:39" x14ac:dyDescent="0.3">
      <c r="A147" s="111">
        <f>'&lt;KLEIN - STICHPROBEN&gt;'!$P$46</f>
        <v>35</v>
      </c>
      <c r="B147" s="111">
        <f t="shared" si="0"/>
        <v>0</v>
      </c>
      <c r="C147" s="111">
        <f t="shared" si="1"/>
        <v>0</v>
      </c>
      <c r="D147" s="111">
        <f t="shared" si="2"/>
        <v>0</v>
      </c>
      <c r="E147" s="111">
        <f t="shared" si="3"/>
        <v>0</v>
      </c>
      <c r="F147" s="111">
        <f>'&lt;KLEIN - STICHPROBEN&gt;'!$P$42</f>
        <v>16</v>
      </c>
      <c r="G147" s="111">
        <f>'&lt;KLEIN - STICHPROBEN&gt;'!$P$41</f>
        <v>19</v>
      </c>
      <c r="H147" s="111">
        <f>'&lt;KLEIN - STICHPROBEN&gt;'!$P$49</f>
        <v>7</v>
      </c>
      <c r="I147" s="111">
        <f>'&lt;KLEIN - STICHPROBEN&gt;'!$P$48</f>
        <v>1</v>
      </c>
      <c r="J147" s="111">
        <f t="shared" si="4"/>
        <v>2.9540183844631973</v>
      </c>
      <c r="K147" s="111">
        <f t="shared" si="5"/>
        <v>14.61669258893142</v>
      </c>
      <c r="L147" s="111">
        <f t="shared" si="6"/>
        <v>5.5915685766016479E-2</v>
      </c>
      <c r="M147" s="111">
        <f t="shared" si="7"/>
        <v>5.4263231473298887</v>
      </c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3"/>
      <c r="AL147" s="43"/>
      <c r="AM147" s="43"/>
    </row>
    <row r="148" spans="1:39" x14ac:dyDescent="0.3">
      <c r="A148" s="111">
        <v>1</v>
      </c>
      <c r="B148" s="111">
        <f t="shared" si="0"/>
        <v>0</v>
      </c>
      <c r="C148" s="111">
        <f t="shared" si="1"/>
        <v>0</v>
      </c>
      <c r="D148" s="111">
        <f t="shared" si="2"/>
        <v>0</v>
      </c>
      <c r="E148" s="111">
        <f t="shared" si="3"/>
        <v>0</v>
      </c>
      <c r="F148" s="111">
        <f>'&lt;KLEIN - STICHPROBEN&gt;'!$Q$42</f>
        <v>16</v>
      </c>
      <c r="G148" s="111">
        <f>'&lt;KLEIN - STICHPROBEN&gt;'!$Q$41</f>
        <v>19</v>
      </c>
      <c r="H148" s="111">
        <f>'&lt;KLEIN - STICHPROBEN&gt;'!$Q$49</f>
        <v>7</v>
      </c>
      <c r="I148" s="111">
        <f>'&lt;KLEIN - STICHPROBEN&gt;'!$Q$48</f>
        <v>1</v>
      </c>
      <c r="J148" s="111">
        <f t="shared" si="4"/>
        <v>2.9540183844631973</v>
      </c>
      <c r="K148" s="111">
        <f t="shared" si="5"/>
        <v>14.61669258893142</v>
      </c>
      <c r="L148" s="111">
        <f t="shared" si="6"/>
        <v>5.5915685766016479E-2</v>
      </c>
      <c r="M148" s="111">
        <f t="shared" si="7"/>
        <v>5.4263231473298887</v>
      </c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3"/>
      <c r="AL148" s="43"/>
      <c r="AM148" s="43"/>
    </row>
    <row r="149" spans="1:39" x14ac:dyDescent="0.3">
      <c r="A149" s="111">
        <f>'&lt;KLEIN - STICHPROBEN&gt;'!$R$46</f>
        <v>35</v>
      </c>
      <c r="B149" s="111">
        <f t="shared" si="0"/>
        <v>0</v>
      </c>
      <c r="C149" s="111">
        <f t="shared" si="1"/>
        <v>0</v>
      </c>
      <c r="D149" s="111">
        <f t="shared" si="2"/>
        <v>0</v>
      </c>
      <c r="E149" s="111">
        <f t="shared" si="3"/>
        <v>0</v>
      </c>
      <c r="F149" s="111">
        <f>'&lt;KLEIN - STICHPROBEN&gt;'!$R$42</f>
        <v>16</v>
      </c>
      <c r="G149" s="111">
        <f>'&lt;KLEIN - STICHPROBEN&gt;'!$R$41</f>
        <v>19</v>
      </c>
      <c r="H149" s="111">
        <f>'&lt;KLEIN - STICHPROBEN&gt;'!$R$49</f>
        <v>7</v>
      </c>
      <c r="I149" s="111">
        <f>'&lt;KLEIN - STICHPROBEN&gt;'!$R$48</f>
        <v>1</v>
      </c>
      <c r="J149" s="111">
        <f t="shared" si="4"/>
        <v>2.9540183844631973</v>
      </c>
      <c r="K149" s="111">
        <f t="shared" si="5"/>
        <v>14.61669258893142</v>
      </c>
      <c r="L149" s="111">
        <f t="shared" si="6"/>
        <v>5.5915685766016479E-2</v>
      </c>
      <c r="M149" s="111">
        <f t="shared" si="7"/>
        <v>5.4263231473298887</v>
      </c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3"/>
      <c r="AL149" s="43"/>
      <c r="AM149" s="43"/>
    </row>
    <row r="150" spans="1:39" x14ac:dyDescent="0.3">
      <c r="A150" s="111">
        <f>'&lt;KLEIN - STICHPROBEN&gt;'!$S$46</f>
        <v>35</v>
      </c>
      <c r="B150" s="111">
        <f t="shared" si="0"/>
        <v>0</v>
      </c>
      <c r="C150" s="111">
        <f t="shared" si="1"/>
        <v>0</v>
      </c>
      <c r="D150" s="111">
        <f t="shared" si="2"/>
        <v>0</v>
      </c>
      <c r="E150" s="111">
        <f t="shared" si="3"/>
        <v>0</v>
      </c>
      <c r="F150" s="111">
        <f>'&lt;KLEIN - STICHPROBEN&gt;'!$S$42</f>
        <v>16</v>
      </c>
      <c r="G150" s="111">
        <f>'&lt;KLEIN - STICHPROBEN&gt;'!$S$41</f>
        <v>19</v>
      </c>
      <c r="H150" s="111"/>
      <c r="I150" s="111">
        <f>'&lt;KLEIN - STICHPROBEN&gt;'!$S$48</f>
        <v>1</v>
      </c>
      <c r="J150" s="111">
        <f t="shared" si="4"/>
        <v>0</v>
      </c>
      <c r="K150" s="111">
        <f t="shared" si="5"/>
        <v>4.0610798888559172</v>
      </c>
      <c r="L150" s="111">
        <f t="shared" si="6"/>
        <v>5.5915685766016479E-2</v>
      </c>
      <c r="M150" s="111">
        <f t="shared" si="7"/>
        <v>5.4263231473298887</v>
      </c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3"/>
      <c r="AL150" s="43"/>
      <c r="AM150" s="43"/>
    </row>
    <row r="151" spans="1:39" x14ac:dyDescent="0.3">
      <c r="A151" s="111"/>
      <c r="B151" s="111"/>
      <c r="C151" s="111"/>
      <c r="D151" s="111"/>
      <c r="E151" s="111"/>
      <c r="F151" s="111"/>
      <c r="G151" s="111"/>
      <c r="H151" s="111">
        <v>111</v>
      </c>
      <c r="I151" s="111"/>
      <c r="J151" s="111"/>
      <c r="K151" s="111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3"/>
      <c r="AL151" s="43"/>
      <c r="AM151" s="43"/>
    </row>
    <row r="152" spans="1:39" x14ac:dyDescent="0.3">
      <c r="A152" s="95"/>
      <c r="B152" s="95"/>
      <c r="C152" s="95"/>
      <c r="D152" s="95"/>
      <c r="E152" s="95"/>
      <c r="F152" s="95"/>
      <c r="G152" s="95"/>
      <c r="H152" s="95"/>
      <c r="I152" s="95"/>
      <c r="J152" s="111"/>
      <c r="K152" s="111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3"/>
      <c r="AL152" s="43"/>
      <c r="AM152" s="43"/>
    </row>
    <row r="153" spans="1:39" x14ac:dyDescent="0.3">
      <c r="A153"/>
      <c r="B153"/>
      <c r="C153"/>
      <c r="D153"/>
      <c r="E153"/>
      <c r="F153"/>
      <c r="G153"/>
      <c r="H153"/>
      <c r="I153"/>
    </row>
    <row r="154" spans="1:39" x14ac:dyDescent="0.3">
      <c r="A154"/>
      <c r="B154"/>
      <c r="C154"/>
      <c r="D154"/>
      <c r="E154"/>
      <c r="F154"/>
      <c r="G154"/>
      <c r="H154"/>
      <c r="I154"/>
    </row>
    <row r="155" spans="1:39" x14ac:dyDescent="0.3">
      <c r="A155"/>
      <c r="B155"/>
      <c r="C155"/>
      <c r="D155"/>
      <c r="E155"/>
      <c r="F155"/>
      <c r="G155"/>
      <c r="H155"/>
      <c r="I155"/>
    </row>
    <row r="156" spans="1:39" x14ac:dyDescent="0.3">
      <c r="A156"/>
      <c r="B156"/>
      <c r="C156"/>
      <c r="D156"/>
      <c r="E156"/>
      <c r="F156"/>
      <c r="G156"/>
      <c r="H156"/>
      <c r="I156"/>
    </row>
    <row r="157" spans="1:39" x14ac:dyDescent="0.3">
      <c r="A157"/>
      <c r="B157"/>
      <c r="C157"/>
      <c r="D157"/>
      <c r="E157"/>
      <c r="F157"/>
      <c r="G157"/>
      <c r="H157"/>
      <c r="I157"/>
    </row>
    <row r="158" spans="1:39" x14ac:dyDescent="0.3">
      <c r="A158"/>
      <c r="B158"/>
      <c r="C158"/>
      <c r="D158"/>
      <c r="E158"/>
      <c r="F158"/>
      <c r="G158"/>
      <c r="H158"/>
      <c r="I158"/>
    </row>
    <row r="159" spans="1:39" x14ac:dyDescent="0.3">
      <c r="A159"/>
      <c r="B159"/>
      <c r="C159"/>
      <c r="D159"/>
      <c r="E159"/>
      <c r="F159"/>
      <c r="G159"/>
      <c r="H159"/>
      <c r="I159"/>
    </row>
    <row r="160" spans="1:39" x14ac:dyDescent="0.3">
      <c r="A160"/>
      <c r="B160"/>
      <c r="C160"/>
      <c r="D160"/>
      <c r="E160"/>
      <c r="F160"/>
      <c r="G160"/>
      <c r="H160"/>
      <c r="I160"/>
    </row>
    <row r="161" spans="1:11" x14ac:dyDescent="0.3">
      <c r="A161"/>
      <c r="B161"/>
      <c r="C161"/>
      <c r="D161"/>
      <c r="E161"/>
      <c r="F161"/>
      <c r="G161"/>
      <c r="H161"/>
      <c r="I161"/>
      <c r="K161" s="1">
        <v>1</v>
      </c>
    </row>
    <row r="162" spans="1:11" x14ac:dyDescent="0.3">
      <c r="A162"/>
      <c r="B162"/>
      <c r="C162"/>
      <c r="D162"/>
      <c r="E162"/>
      <c r="F162"/>
      <c r="G162"/>
      <c r="H162"/>
      <c r="I162"/>
    </row>
    <row r="163" spans="1:11" x14ac:dyDescent="0.3">
      <c r="A163"/>
      <c r="B163"/>
      <c r="C163"/>
      <c r="D163"/>
      <c r="E163"/>
      <c r="F163"/>
      <c r="G163"/>
      <c r="H163"/>
      <c r="I163"/>
    </row>
    <row r="164" spans="1:11" x14ac:dyDescent="0.3">
      <c r="A164"/>
      <c r="B164"/>
      <c r="C164"/>
      <c r="D164"/>
      <c r="E164"/>
      <c r="F164"/>
      <c r="G164"/>
      <c r="H164"/>
      <c r="I164"/>
    </row>
    <row r="165" spans="1:11" x14ac:dyDescent="0.3">
      <c r="A165"/>
      <c r="B165"/>
      <c r="C165"/>
      <c r="D165"/>
      <c r="E165"/>
      <c r="F165"/>
      <c r="G165"/>
      <c r="H165"/>
      <c r="I165"/>
    </row>
    <row r="166" spans="1:11" x14ac:dyDescent="0.3">
      <c r="A166"/>
      <c r="B166"/>
      <c r="C166"/>
      <c r="D166"/>
      <c r="E166"/>
      <c r="F166"/>
      <c r="G166"/>
      <c r="H166"/>
      <c r="I166"/>
    </row>
    <row r="167" spans="1:11" x14ac:dyDescent="0.3">
      <c r="A167"/>
      <c r="B167"/>
      <c r="C167"/>
      <c r="D167"/>
      <c r="E167"/>
      <c r="F167"/>
      <c r="G167"/>
      <c r="H167"/>
      <c r="I167"/>
    </row>
    <row r="168" spans="1:11" x14ac:dyDescent="0.3">
      <c r="A168"/>
      <c r="B168"/>
      <c r="C168"/>
      <c r="D168"/>
      <c r="E168"/>
      <c r="F168"/>
      <c r="G168"/>
      <c r="H168"/>
      <c r="I168"/>
    </row>
    <row r="169" spans="1:11" x14ac:dyDescent="0.3">
      <c r="A169"/>
      <c r="B169"/>
      <c r="C169"/>
      <c r="D169"/>
      <c r="E169"/>
      <c r="F169"/>
      <c r="G169"/>
      <c r="H169"/>
      <c r="I169"/>
    </row>
    <row r="170" spans="1:11" x14ac:dyDescent="0.3">
      <c r="A170"/>
      <c r="B170"/>
      <c r="C170"/>
      <c r="D170"/>
      <c r="E170"/>
      <c r="F170"/>
      <c r="G170"/>
      <c r="H170"/>
      <c r="I170"/>
    </row>
    <row r="171" spans="1:11" x14ac:dyDescent="0.3">
      <c r="A171"/>
      <c r="B171"/>
      <c r="C171"/>
      <c r="D171"/>
      <c r="E171"/>
      <c r="F171"/>
      <c r="G171"/>
      <c r="H171"/>
      <c r="I171"/>
    </row>
    <row r="172" spans="1:11" x14ac:dyDescent="0.3">
      <c r="A172"/>
      <c r="B172"/>
      <c r="C172"/>
      <c r="D172"/>
      <c r="E172"/>
      <c r="F172"/>
      <c r="G172"/>
      <c r="H172"/>
      <c r="I172"/>
    </row>
    <row r="173" spans="1:11" x14ac:dyDescent="0.3">
      <c r="A173"/>
      <c r="B173"/>
      <c r="C173"/>
      <c r="D173"/>
      <c r="E173"/>
      <c r="F173"/>
      <c r="G173"/>
      <c r="H173"/>
      <c r="I173"/>
    </row>
    <row r="174" spans="1:11" x14ac:dyDescent="0.3">
      <c r="A174" s="44" t="s">
        <v>164</v>
      </c>
      <c r="B174"/>
      <c r="C174"/>
      <c r="D174"/>
      <c r="E174"/>
      <c r="F174"/>
      <c r="G174" s="45"/>
      <c r="H174" s="46"/>
      <c r="I174" s="44"/>
    </row>
    <row r="175" spans="1:11" x14ac:dyDescent="0.3">
      <c r="A175" s="44" t="s">
        <v>123</v>
      </c>
      <c r="B175"/>
      <c r="C175"/>
      <c r="D175"/>
      <c r="E175"/>
      <c r="F175" s="47" t="s">
        <v>120</v>
      </c>
      <c r="G175" s="46">
        <f>'&lt;BENENNUNG&gt; SERIENSUMME'!$P$28</f>
        <v>5</v>
      </c>
      <c r="H175" s="47" t="s">
        <v>121</v>
      </c>
      <c r="I175" s="46">
        <f>'&lt;BENENNUNG&gt; SERIENSUMME'!$P$27</f>
        <v>5</v>
      </c>
    </row>
    <row r="176" spans="1:11" x14ac:dyDescent="0.3">
      <c r="A176"/>
      <c r="B176"/>
      <c r="C176"/>
      <c r="D176"/>
      <c r="E176"/>
      <c r="F176"/>
      <c r="G176"/>
      <c r="H176"/>
      <c r="I176"/>
    </row>
    <row r="177" spans="1:125" x14ac:dyDescent="0.3">
      <c r="A177" s="44" t="s">
        <v>122</v>
      </c>
      <c r="B177" t="s">
        <v>188</v>
      </c>
      <c r="C177"/>
      <c r="D177"/>
      <c r="E177"/>
      <c r="F177"/>
      <c r="G177"/>
      <c r="H177"/>
      <c r="I177"/>
    </row>
    <row r="178" spans="1:125" x14ac:dyDescent="0.3">
      <c r="A178"/>
      <c r="B178" t="s">
        <v>187</v>
      </c>
      <c r="C178"/>
      <c r="D178"/>
      <c r="E178"/>
      <c r="F178"/>
      <c r="G178"/>
      <c r="H178"/>
      <c r="I178"/>
    </row>
    <row r="179" spans="1:125" x14ac:dyDescent="0.3">
      <c r="A179"/>
      <c r="B179" t="s">
        <v>178</v>
      </c>
      <c r="C179"/>
      <c r="D179"/>
      <c r="E179"/>
      <c r="F179"/>
      <c r="G179"/>
      <c r="H179"/>
      <c r="I179"/>
    </row>
    <row r="180" spans="1:125" x14ac:dyDescent="0.3">
      <c r="A180"/>
      <c r="B180" t="s">
        <v>179</v>
      </c>
      <c r="C180"/>
      <c r="D180"/>
      <c r="E180"/>
      <c r="F180"/>
      <c r="G180"/>
      <c r="H180"/>
      <c r="I180"/>
    </row>
    <row r="181" spans="1:125" x14ac:dyDescent="0.3">
      <c r="A181"/>
      <c r="B181" t="s">
        <v>180</v>
      </c>
      <c r="C181"/>
      <c r="D181"/>
      <c r="E181"/>
      <c r="F181"/>
      <c r="G181"/>
      <c r="H181" t="s">
        <v>181</v>
      </c>
      <c r="I181"/>
    </row>
    <row r="182" spans="1:125" x14ac:dyDescent="0.3">
      <c r="A182"/>
      <c r="B182" t="s">
        <v>189</v>
      </c>
      <c r="C182"/>
      <c r="D182"/>
      <c r="E182"/>
      <c r="F182"/>
      <c r="G182"/>
      <c r="H182"/>
      <c r="I182"/>
    </row>
    <row r="183" spans="1:125" x14ac:dyDescent="0.3">
      <c r="A183"/>
      <c r="B183" s="48" t="s">
        <v>190</v>
      </c>
      <c r="C183"/>
      <c r="D183"/>
      <c r="E183"/>
      <c r="F183"/>
      <c r="G183"/>
      <c r="H183"/>
      <c r="I183"/>
    </row>
    <row r="184" spans="1:125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</row>
    <row r="185" spans="1:125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</row>
    <row r="186" spans="1:125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</row>
    <row r="187" spans="1:125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</row>
    <row r="188" spans="1:125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</row>
    <row r="189" spans="1:125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</row>
    <row r="190" spans="1:125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</row>
    <row r="191" spans="1:125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</row>
    <row r="192" spans="1:125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</row>
    <row r="193" spans="1:125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</row>
    <row r="194" spans="1:125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</row>
    <row r="195" spans="1:125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</row>
    <row r="196" spans="1:125" x14ac:dyDescent="0.3">
      <c r="A196" s="115" t="s">
        <v>132</v>
      </c>
      <c r="B196" s="42"/>
      <c r="C196" s="42"/>
      <c r="D196" s="42"/>
      <c r="E196" s="42"/>
      <c r="F196" s="115" t="s">
        <v>139</v>
      </c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</row>
    <row r="197" spans="1:125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</row>
    <row r="198" spans="1:125" x14ac:dyDescent="0.3">
      <c r="A198" s="42" t="s">
        <v>133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</row>
    <row r="199" spans="1:125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</row>
    <row r="200" spans="1:125" x14ac:dyDescent="0.3">
      <c r="A200" s="115" t="s">
        <v>134</v>
      </c>
      <c r="B200" s="42" t="s">
        <v>222</v>
      </c>
      <c r="C200" s="42"/>
      <c r="D200" s="42"/>
      <c r="E200" s="42"/>
      <c r="F200" s="125" t="s">
        <v>156</v>
      </c>
      <c r="G200" s="110">
        <f>ROUND((H200+ABS(H201-H200)*(G202/G206)),4)</f>
        <v>53.7196</v>
      </c>
      <c r="H200" s="111">
        <f>'&lt;BENENNUNG&gt;EINZELSERIEN'!$P$23</f>
        <v>50</v>
      </c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</row>
    <row r="201" spans="1:125" x14ac:dyDescent="0.3">
      <c r="A201" s="42"/>
      <c r="B201" s="42"/>
      <c r="C201" s="42"/>
      <c r="D201" s="42"/>
      <c r="E201" s="42"/>
      <c r="F201" s="125" t="s">
        <v>157</v>
      </c>
      <c r="G201" s="110">
        <f>ROUND((H200-ABS(H202-H200)*(G202/G206)),4)</f>
        <v>49.070099999999996</v>
      </c>
      <c r="H201" s="110">
        <f>'&lt;BENENNUNG&gt;EINZELSERIEN'!$P$25</f>
        <v>52</v>
      </c>
      <c r="I201" s="111">
        <f>(H200-ABS(H200-H201))</f>
        <v>48</v>
      </c>
      <c r="J201" s="42" t="s">
        <v>199</v>
      </c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</row>
    <row r="202" spans="1:125" x14ac:dyDescent="0.3">
      <c r="A202" s="42" t="s">
        <v>135</v>
      </c>
      <c r="B202" s="42" t="s">
        <v>140</v>
      </c>
      <c r="C202" s="42"/>
      <c r="D202" s="42"/>
      <c r="E202" s="42"/>
      <c r="F202" s="42" t="s">
        <v>142</v>
      </c>
      <c r="G202" s="110">
        <v>3.0575000000000001</v>
      </c>
      <c r="H202" s="110">
        <f>'&lt;BENENNUNG&gt;EINZELSERIEN'!$P$24</f>
        <v>49.5</v>
      </c>
      <c r="I202" s="111">
        <f>(H200+ABS(H200-H202))</f>
        <v>50.5</v>
      </c>
      <c r="J202" s="42" t="s">
        <v>197</v>
      </c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</row>
    <row r="203" spans="1:125" x14ac:dyDescent="0.3">
      <c r="A203" s="42"/>
      <c r="B203" s="42"/>
      <c r="C203" s="42"/>
      <c r="D203" s="42"/>
      <c r="E203" s="42"/>
      <c r="F203" s="42"/>
      <c r="G203" s="111"/>
      <c r="H203" s="115" t="s">
        <v>198</v>
      </c>
      <c r="I203" s="42" t="s">
        <v>200</v>
      </c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</row>
    <row r="204" spans="1:125" x14ac:dyDescent="0.3">
      <c r="A204" s="42" t="s">
        <v>150</v>
      </c>
      <c r="B204" s="42" t="s">
        <v>141</v>
      </c>
      <c r="C204" s="42"/>
      <c r="D204" s="42"/>
      <c r="E204" s="42"/>
      <c r="F204" s="42"/>
      <c r="G204" s="111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</row>
    <row r="205" spans="1:125" x14ac:dyDescent="0.3">
      <c r="A205" s="42"/>
      <c r="B205" s="42"/>
      <c r="C205" s="42"/>
      <c r="D205" s="42"/>
      <c r="E205" s="42"/>
      <c r="F205" s="42"/>
      <c r="G205" s="111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</row>
    <row r="206" spans="1:125" ht="15.6" x14ac:dyDescent="0.35">
      <c r="A206" s="42" t="s">
        <v>136</v>
      </c>
      <c r="B206" s="42" t="s">
        <v>223</v>
      </c>
      <c r="C206" s="42"/>
      <c r="D206" s="42"/>
      <c r="E206" s="42"/>
      <c r="F206" s="42" t="s">
        <v>143</v>
      </c>
      <c r="G206" s="110">
        <f>ROUND((4.893-2.565*(H206)^G208),4)</f>
        <v>1.6439999999999999</v>
      </c>
      <c r="H206" s="42">
        <f>'&lt;BENENNUNG&gt;EINZELSERIEN'!$P$26</f>
        <v>5</v>
      </c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</row>
    <row r="207" spans="1:125" x14ac:dyDescent="0.3">
      <c r="A207" s="42"/>
      <c r="B207" s="42"/>
      <c r="C207" s="42"/>
      <c r="D207" s="42"/>
      <c r="E207" s="42"/>
      <c r="F207" s="42"/>
      <c r="G207" s="111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</row>
    <row r="208" spans="1:125" ht="15.6" x14ac:dyDescent="0.35">
      <c r="A208" s="42" t="s">
        <v>151</v>
      </c>
      <c r="B208" s="42" t="s">
        <v>224</v>
      </c>
      <c r="C208" s="42"/>
      <c r="D208" s="42"/>
      <c r="E208" s="42"/>
      <c r="F208" s="42"/>
      <c r="G208" s="111">
        <f>(1453^(1.000297^H206))/10000</f>
        <v>0.14688057667548429</v>
      </c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</row>
    <row r="209" spans="1:125" x14ac:dyDescent="0.3">
      <c r="A209" s="42"/>
      <c r="B209" s="42"/>
      <c r="C209" s="42"/>
      <c r="D209" s="42"/>
      <c r="E209" s="42"/>
      <c r="F209" s="42"/>
      <c r="G209" s="111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</row>
    <row r="210" spans="1:125" x14ac:dyDescent="0.3">
      <c r="A210" s="42" t="s">
        <v>225</v>
      </c>
      <c r="B210" s="115" t="s">
        <v>201</v>
      </c>
      <c r="C210" s="115"/>
      <c r="D210" s="115"/>
      <c r="E210" s="115"/>
      <c r="F210" s="42"/>
      <c r="G210" s="110">
        <f>(2*(G200-H200))</f>
        <v>7.4391999999999996</v>
      </c>
      <c r="H210" s="115" t="s">
        <v>204</v>
      </c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</row>
    <row r="211" spans="1:125" x14ac:dyDescent="0.3">
      <c r="A211" s="42" t="s">
        <v>226</v>
      </c>
      <c r="B211" s="115" t="s">
        <v>202</v>
      </c>
      <c r="C211" s="115"/>
      <c r="D211" s="115"/>
      <c r="E211" s="115"/>
      <c r="F211" s="42"/>
      <c r="G211" s="110">
        <f>(2*(H200-G201))</f>
        <v>1.859800000000007</v>
      </c>
      <c r="H211" s="115" t="s">
        <v>203</v>
      </c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</row>
    <row r="212" spans="1:125" ht="15.6" x14ac:dyDescent="0.35">
      <c r="A212" s="42" t="s">
        <v>227</v>
      </c>
      <c r="B212" s="42" t="s">
        <v>228</v>
      </c>
      <c r="C212" s="42"/>
      <c r="D212" s="42" t="s">
        <v>229</v>
      </c>
      <c r="E212" s="42"/>
      <c r="F212" s="42"/>
      <c r="G212" s="110">
        <f>ROUND((4.893-(2.565*(H212^G215))),4)</f>
        <v>1.6439999999999999</v>
      </c>
      <c r="H212" s="42">
        <f>'&lt;BENENNUNG&gt; SERIENSUMME'!$P$27</f>
        <v>5</v>
      </c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  <c r="BA212" s="42"/>
      <c r="BB212" s="42"/>
      <c r="BC212" s="42"/>
      <c r="BD212" s="42"/>
      <c r="BE212" s="42"/>
      <c r="BF212" s="42"/>
      <c r="BG212" s="42"/>
      <c r="BH212" s="42"/>
      <c r="BI212" s="42"/>
      <c r="BJ212" s="42"/>
      <c r="BK212" s="42"/>
      <c r="BL212" s="42"/>
      <c r="BM212" s="42"/>
      <c r="BN212" s="42"/>
      <c r="BO212" s="42"/>
      <c r="BP212" s="42"/>
      <c r="BQ212" s="42"/>
      <c r="BR212" s="42"/>
      <c r="BS212" s="42"/>
      <c r="BT212" s="42"/>
      <c r="BU212" s="42"/>
      <c r="BV212" s="42"/>
      <c r="BW212" s="42"/>
      <c r="BX212" s="42"/>
      <c r="BY212" s="42"/>
      <c r="BZ212" s="43"/>
      <c r="CA212" s="43"/>
      <c r="CB212" s="43"/>
      <c r="CC212" s="43"/>
      <c r="CD212" s="43"/>
      <c r="CE212" s="43"/>
      <c r="CF212" s="43"/>
      <c r="CG212" s="43"/>
      <c r="CH212" s="43"/>
      <c r="CI212" s="43"/>
      <c r="CJ212" s="43"/>
      <c r="CK212" s="43"/>
      <c r="CL212" s="43"/>
      <c r="CM212" s="43"/>
      <c r="CN212" s="43"/>
      <c r="CO212" s="43"/>
      <c r="CP212" s="43"/>
      <c r="CQ212" s="43"/>
      <c r="CR212" s="43"/>
      <c r="CS212" s="43"/>
      <c r="CT212" s="43"/>
      <c r="CU212" s="43"/>
      <c r="CV212" s="43"/>
      <c r="CW212" s="43"/>
      <c r="CX212" s="43"/>
      <c r="CY212" s="43"/>
      <c r="CZ212" s="43"/>
      <c r="DA212" s="43"/>
      <c r="DB212" s="43"/>
      <c r="DC212" s="43"/>
      <c r="DD212" s="43"/>
      <c r="DE212" s="43"/>
      <c r="DF212" s="43"/>
      <c r="DG212" s="43"/>
      <c r="DH212" s="43"/>
      <c r="DI212" s="43"/>
      <c r="DJ212" s="43"/>
      <c r="DK212" s="43"/>
      <c r="DL212" s="43"/>
      <c r="DM212" s="43"/>
      <c r="DN212" s="43"/>
      <c r="DO212" s="43"/>
      <c r="DP212" s="43"/>
      <c r="DQ212" s="43"/>
      <c r="DR212" s="43"/>
      <c r="DS212" s="43"/>
      <c r="DT212" s="43"/>
      <c r="DU212" s="43"/>
    </row>
    <row r="213" spans="1:125" ht="15.6" x14ac:dyDescent="0.35">
      <c r="A213" s="42"/>
      <c r="B213" s="42" t="s">
        <v>230</v>
      </c>
      <c r="C213" s="42"/>
      <c r="D213" s="42" t="s">
        <v>144</v>
      </c>
      <c r="E213" s="42"/>
      <c r="F213" s="42"/>
      <c r="G213" s="110">
        <f>ROUND((4.893-(2.565*(H213^G216))),4)</f>
        <v>1.6439999999999999</v>
      </c>
      <c r="H213" s="42">
        <f>'&lt;BENENNUNG&gt; SERIENSUMME'!$P$28</f>
        <v>5</v>
      </c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  <c r="BM213" s="42"/>
      <c r="BN213" s="42"/>
      <c r="BO213" s="42"/>
      <c r="BP213" s="42"/>
      <c r="BQ213" s="42"/>
      <c r="BR213" s="42"/>
      <c r="BS213" s="42"/>
      <c r="BT213" s="42"/>
      <c r="BU213" s="42"/>
      <c r="BV213" s="42"/>
      <c r="BW213" s="42"/>
      <c r="BX213" s="42"/>
      <c r="BY213" s="42"/>
      <c r="BZ213" s="43"/>
      <c r="CA213" s="43"/>
      <c r="CB213" s="43"/>
      <c r="CC213" s="43"/>
      <c r="CD213" s="43"/>
      <c r="CE213" s="43"/>
      <c r="CF213" s="43"/>
      <c r="CG213" s="43"/>
      <c r="CH213" s="43"/>
      <c r="CI213" s="43"/>
      <c r="CJ213" s="43"/>
      <c r="CK213" s="43"/>
      <c r="CL213" s="43"/>
      <c r="CM213" s="43"/>
      <c r="CN213" s="43"/>
      <c r="CO213" s="43"/>
      <c r="CP213" s="43"/>
      <c r="CQ213" s="43"/>
      <c r="CR213" s="43"/>
      <c r="CS213" s="43"/>
      <c r="CT213" s="43"/>
      <c r="CU213" s="43"/>
      <c r="CV213" s="43"/>
      <c r="CW213" s="43"/>
      <c r="CX213" s="43"/>
      <c r="CY213" s="43"/>
      <c r="CZ213" s="43"/>
      <c r="DA213" s="43"/>
      <c r="DB213" s="43"/>
      <c r="DC213" s="43"/>
      <c r="DD213" s="43"/>
      <c r="DE213" s="43"/>
      <c r="DF213" s="43"/>
      <c r="DG213" s="43"/>
      <c r="DH213" s="43"/>
      <c r="DI213" s="43"/>
      <c r="DJ213" s="43"/>
      <c r="DK213" s="43"/>
      <c r="DL213" s="43"/>
      <c r="DM213" s="43"/>
      <c r="DN213" s="43"/>
      <c r="DO213" s="43"/>
      <c r="DP213" s="43"/>
      <c r="DQ213" s="43"/>
      <c r="DR213" s="43"/>
      <c r="DS213" s="43"/>
      <c r="DT213" s="43"/>
      <c r="DU213" s="43"/>
    </row>
    <row r="214" spans="1:125" x14ac:dyDescent="0.3">
      <c r="A214" s="42"/>
      <c r="B214" s="42"/>
      <c r="C214" s="42"/>
      <c r="D214" s="42"/>
      <c r="E214" s="42"/>
      <c r="F214" s="42"/>
      <c r="G214" s="111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  <c r="BM214" s="42"/>
      <c r="BN214" s="42"/>
      <c r="BO214" s="42"/>
      <c r="BP214" s="42"/>
      <c r="BQ214" s="42"/>
      <c r="BR214" s="42"/>
      <c r="BS214" s="42"/>
      <c r="BT214" s="42"/>
      <c r="BU214" s="42"/>
      <c r="BV214" s="42"/>
      <c r="BW214" s="42"/>
      <c r="BX214" s="42"/>
      <c r="BY214" s="42"/>
      <c r="BZ214" s="43"/>
      <c r="CA214" s="43"/>
      <c r="CB214" s="43"/>
      <c r="CC214" s="43"/>
      <c r="CD214" s="43"/>
      <c r="CE214" s="43"/>
      <c r="CF214" s="43"/>
      <c r="CG214" s="43"/>
      <c r="CH214" s="43"/>
      <c r="CI214" s="43"/>
      <c r="CJ214" s="43"/>
      <c r="CK214" s="43"/>
      <c r="CL214" s="43"/>
      <c r="CM214" s="43"/>
      <c r="CN214" s="43"/>
      <c r="CO214" s="43"/>
      <c r="CP214" s="43"/>
      <c r="CQ214" s="43"/>
      <c r="CR214" s="43"/>
      <c r="CS214" s="43"/>
      <c r="CT214" s="43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43"/>
      <c r="DF214" s="43"/>
      <c r="DG214" s="43"/>
      <c r="DH214" s="43"/>
      <c r="DI214" s="43"/>
      <c r="DJ214" s="43"/>
      <c r="DK214" s="43"/>
      <c r="DL214" s="43"/>
      <c r="DM214" s="43"/>
      <c r="DN214" s="43"/>
      <c r="DO214" s="43"/>
      <c r="DP214" s="43"/>
      <c r="DQ214" s="43"/>
      <c r="DR214" s="43"/>
      <c r="DS214" s="43"/>
      <c r="DT214" s="43"/>
      <c r="DU214" s="43"/>
    </row>
    <row r="215" spans="1:125" ht="15.6" x14ac:dyDescent="0.35">
      <c r="A215" s="42"/>
      <c r="B215" s="42" t="s">
        <v>137</v>
      </c>
      <c r="C215" s="42" t="s">
        <v>231</v>
      </c>
      <c r="D215" s="42"/>
      <c r="E215" s="42"/>
      <c r="F215" s="42"/>
      <c r="G215" s="111">
        <f>(1453^(1.000297^(H212)))/10000</f>
        <v>0.14688057667548429</v>
      </c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  <c r="BM215" s="42"/>
      <c r="BN215" s="42"/>
      <c r="BO215" s="42"/>
      <c r="BP215" s="42"/>
      <c r="BQ215" s="42"/>
      <c r="BR215" s="42"/>
      <c r="BS215" s="42"/>
      <c r="BT215" s="42"/>
      <c r="BU215" s="42"/>
      <c r="BV215" s="42"/>
      <c r="BW215" s="42"/>
      <c r="BX215" s="42"/>
      <c r="BY215" s="42"/>
      <c r="BZ215" s="43"/>
      <c r="CA215" s="43"/>
      <c r="CB215" s="43"/>
      <c r="CC215" s="43"/>
      <c r="CD215" s="43"/>
      <c r="CE215" s="43"/>
      <c r="CF215" s="43"/>
      <c r="CG215" s="43"/>
      <c r="CH215" s="43"/>
      <c r="CI215" s="43"/>
      <c r="CJ215" s="43"/>
      <c r="CK215" s="43"/>
      <c r="CL215" s="43"/>
      <c r="CM215" s="43"/>
      <c r="CN215" s="43"/>
      <c r="CO215" s="43"/>
      <c r="CP215" s="43"/>
      <c r="CQ215" s="43"/>
      <c r="CR215" s="43"/>
      <c r="CS215" s="43"/>
      <c r="CT215" s="43"/>
      <c r="CU215" s="43"/>
      <c r="CV215" s="43"/>
      <c r="CW215" s="43"/>
      <c r="CX215" s="43"/>
      <c r="CY215" s="43"/>
      <c r="CZ215" s="43"/>
      <c r="DA215" s="43"/>
      <c r="DB215" s="43"/>
      <c r="DC215" s="43"/>
      <c r="DD215" s="43"/>
      <c r="DE215" s="43"/>
      <c r="DF215" s="43"/>
      <c r="DG215" s="43"/>
      <c r="DH215" s="43"/>
      <c r="DI215" s="43"/>
      <c r="DJ215" s="43"/>
      <c r="DK215" s="43"/>
      <c r="DL215" s="43"/>
      <c r="DM215" s="43"/>
      <c r="DN215" s="43"/>
      <c r="DO215" s="43"/>
      <c r="DP215" s="43"/>
      <c r="DQ215" s="43"/>
      <c r="DR215" s="43"/>
      <c r="DS215" s="43"/>
      <c r="DT215" s="43"/>
      <c r="DU215" s="43"/>
    </row>
    <row r="216" spans="1:125" x14ac:dyDescent="0.3">
      <c r="A216" s="42"/>
      <c r="B216" s="42" t="s">
        <v>148</v>
      </c>
      <c r="C216" s="42" t="s">
        <v>149</v>
      </c>
      <c r="D216" s="42"/>
      <c r="E216" s="42"/>
      <c r="F216" s="42"/>
      <c r="G216" s="111">
        <f>(1453^(1.000297^(H213)))/10000</f>
        <v>0.14688057667548429</v>
      </c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  <c r="BA216" s="42"/>
      <c r="BB216" s="42"/>
      <c r="BC216" s="42"/>
      <c r="BD216" s="42"/>
      <c r="BE216" s="42"/>
      <c r="BF216" s="42"/>
      <c r="BG216" s="42"/>
      <c r="BH216" s="42"/>
      <c r="BI216" s="42"/>
      <c r="BJ216" s="42"/>
      <c r="BK216" s="42"/>
      <c r="BL216" s="42"/>
      <c r="BM216" s="42"/>
      <c r="BN216" s="42"/>
      <c r="BO216" s="42"/>
      <c r="BP216" s="42"/>
      <c r="BQ216" s="42"/>
      <c r="BR216" s="42"/>
      <c r="BS216" s="42"/>
      <c r="BT216" s="42"/>
      <c r="BU216" s="42"/>
      <c r="BV216" s="42"/>
      <c r="BW216" s="42"/>
      <c r="BX216" s="42"/>
      <c r="BY216" s="42"/>
      <c r="BZ216" s="43"/>
      <c r="CA216" s="43"/>
      <c r="CB216" s="43"/>
      <c r="CC216" s="43"/>
      <c r="CD216" s="43"/>
      <c r="CE216" s="43"/>
      <c r="CF216" s="43"/>
      <c r="CG216" s="43"/>
      <c r="CH216" s="43"/>
      <c r="CI216" s="43"/>
      <c r="CJ216" s="43"/>
      <c r="CK216" s="43"/>
      <c r="CL216" s="43"/>
      <c r="CM216" s="43"/>
      <c r="CN216" s="43"/>
      <c r="CO216" s="43"/>
      <c r="CP216" s="43"/>
      <c r="CQ216" s="43"/>
      <c r="CR216" s="43"/>
      <c r="CS216" s="43"/>
      <c r="CT216" s="43"/>
      <c r="CU216" s="43"/>
      <c r="CV216" s="43"/>
      <c r="CW216" s="43"/>
      <c r="CX216" s="43"/>
      <c r="CY216" s="43"/>
      <c r="CZ216" s="43"/>
      <c r="DA216" s="43"/>
      <c r="DB216" s="43"/>
      <c r="DC216" s="43"/>
      <c r="DD216" s="43"/>
      <c r="DE216" s="43"/>
      <c r="DF216" s="43"/>
      <c r="DG216" s="43"/>
      <c r="DH216" s="43"/>
      <c r="DI216" s="43"/>
      <c r="DJ216" s="43"/>
      <c r="DK216" s="43"/>
      <c r="DL216" s="43"/>
      <c r="DM216" s="43"/>
      <c r="DN216" s="43"/>
      <c r="DO216" s="43"/>
      <c r="DP216" s="43"/>
      <c r="DQ216" s="43"/>
      <c r="DR216" s="43"/>
      <c r="DS216" s="43"/>
      <c r="DT216" s="43"/>
      <c r="DU216" s="43"/>
    </row>
    <row r="217" spans="1:125" x14ac:dyDescent="0.3">
      <c r="A217" s="42"/>
      <c r="B217" s="42"/>
      <c r="C217" s="42"/>
      <c r="D217" s="42"/>
      <c r="E217" s="42"/>
      <c r="F217" s="42"/>
      <c r="G217" s="111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  <c r="BM217" s="42"/>
      <c r="BN217" s="42"/>
      <c r="BO217" s="42"/>
      <c r="BP217" s="42"/>
      <c r="BQ217" s="42"/>
      <c r="BR217" s="42"/>
      <c r="BS217" s="42"/>
      <c r="BT217" s="42"/>
      <c r="BU217" s="42"/>
      <c r="BV217" s="42"/>
      <c r="BW217" s="42"/>
      <c r="BX217" s="42"/>
      <c r="BY217" s="42"/>
      <c r="BZ217" s="43"/>
      <c r="CA217" s="43"/>
      <c r="CB217" s="43"/>
      <c r="CC217" s="43"/>
      <c r="CD217" s="43"/>
      <c r="CE217" s="43"/>
      <c r="CF217" s="43"/>
      <c r="CG217" s="43"/>
      <c r="CH217" s="43"/>
      <c r="CI217" s="43"/>
      <c r="CJ217" s="43"/>
      <c r="CK217" s="43"/>
      <c r="CL217" s="43"/>
      <c r="CM217" s="43"/>
      <c r="CN217" s="43"/>
      <c r="CO217" s="43"/>
      <c r="CP217" s="43"/>
      <c r="CQ217" s="43"/>
      <c r="CR217" s="43"/>
      <c r="CS217" s="43"/>
      <c r="CT217" s="43"/>
      <c r="CU217" s="43"/>
      <c r="CV217" s="43"/>
      <c r="CW217" s="43"/>
      <c r="CX217" s="43"/>
      <c r="CY217" s="43"/>
      <c r="CZ217" s="43"/>
      <c r="DA217" s="43"/>
      <c r="DB217" s="43"/>
      <c r="DC217" s="43"/>
      <c r="DD217" s="43"/>
      <c r="DE217" s="43"/>
      <c r="DF217" s="43"/>
      <c r="DG217" s="43"/>
      <c r="DH217" s="43"/>
      <c r="DI217" s="43"/>
      <c r="DJ217" s="43"/>
      <c r="DK217" s="43"/>
      <c r="DL217" s="43"/>
      <c r="DM217" s="43"/>
      <c r="DN217" s="43"/>
      <c r="DO217" s="43"/>
      <c r="DP217" s="43"/>
      <c r="DQ217" s="43"/>
      <c r="DR217" s="43"/>
      <c r="DS217" s="43"/>
      <c r="DT217" s="43"/>
      <c r="DU217" s="43"/>
    </row>
    <row r="218" spans="1:125" x14ac:dyDescent="0.3">
      <c r="A218" s="115" t="s">
        <v>160</v>
      </c>
      <c r="B218" s="42"/>
      <c r="C218" s="42" t="s">
        <v>162</v>
      </c>
      <c r="D218" s="42"/>
      <c r="E218" s="42"/>
      <c r="F218" s="125" t="s">
        <v>156</v>
      </c>
      <c r="G218" s="110">
        <f>ROUND((H200+(G212/G202)*ABS(H200-G200)),4)</f>
        <v>52</v>
      </c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  <c r="BM218" s="42"/>
      <c r="BN218" s="42"/>
      <c r="BO218" s="42"/>
      <c r="BP218" s="42"/>
      <c r="BQ218" s="42"/>
      <c r="BR218" s="42"/>
      <c r="BS218" s="42"/>
      <c r="BT218" s="42"/>
      <c r="BU218" s="42"/>
      <c r="BV218" s="42"/>
      <c r="BW218" s="42"/>
      <c r="BX218" s="42"/>
      <c r="BY218" s="42"/>
      <c r="BZ218" s="43"/>
      <c r="CA218" s="43"/>
      <c r="CB218" s="43"/>
      <c r="CC218" s="43"/>
      <c r="CD218" s="43"/>
      <c r="CE218" s="43"/>
      <c r="CF218" s="43"/>
      <c r="CG218" s="43"/>
      <c r="CH218" s="43"/>
      <c r="CI218" s="43"/>
      <c r="CJ218" s="43"/>
      <c r="CK218" s="43"/>
      <c r="CL218" s="43"/>
      <c r="CM218" s="43"/>
      <c r="CN218" s="43"/>
      <c r="CO218" s="43"/>
      <c r="CP218" s="43"/>
      <c r="CQ218" s="43"/>
      <c r="CR218" s="43"/>
      <c r="CS218" s="43"/>
      <c r="CT218" s="43"/>
      <c r="CU218" s="43"/>
      <c r="CV218" s="43"/>
      <c r="CW218" s="43"/>
      <c r="CX218" s="43"/>
      <c r="CY218" s="43"/>
      <c r="CZ218" s="43"/>
      <c r="DA218" s="43"/>
      <c r="DB218" s="43"/>
      <c r="DC218" s="43"/>
      <c r="DD218" s="43"/>
      <c r="DE218" s="43"/>
      <c r="DF218" s="43"/>
      <c r="DG218" s="43"/>
      <c r="DH218" s="43"/>
      <c r="DI218" s="43"/>
      <c r="DJ218" s="43"/>
      <c r="DK218" s="43"/>
      <c r="DL218" s="43"/>
      <c r="DM218" s="43"/>
      <c r="DN218" s="43"/>
      <c r="DO218" s="43"/>
      <c r="DP218" s="43"/>
      <c r="DQ218" s="43"/>
      <c r="DR218" s="43"/>
      <c r="DS218" s="43"/>
      <c r="DT218" s="43"/>
      <c r="DU218" s="43"/>
    </row>
    <row r="219" spans="1:125" x14ac:dyDescent="0.3">
      <c r="A219" s="42"/>
      <c r="B219" s="42"/>
      <c r="C219" s="42" t="s">
        <v>163</v>
      </c>
      <c r="D219" s="42"/>
      <c r="E219" s="42"/>
      <c r="F219" s="125" t="s">
        <v>157</v>
      </c>
      <c r="G219" s="110">
        <f>ROUND((H200-(G213/G202)*ABS(H200-G201)),4)</f>
        <v>49.5</v>
      </c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  <c r="BA219" s="42"/>
      <c r="BB219" s="42"/>
      <c r="BC219" s="42"/>
      <c r="BD219" s="42"/>
      <c r="BE219" s="42"/>
      <c r="BF219" s="42"/>
      <c r="BG219" s="42"/>
      <c r="BH219" s="42"/>
      <c r="BI219" s="42"/>
      <c r="BJ219" s="42"/>
      <c r="BK219" s="42"/>
      <c r="BL219" s="42"/>
      <c r="BM219" s="42"/>
      <c r="BN219" s="42"/>
      <c r="BO219" s="42"/>
      <c r="BP219" s="42"/>
      <c r="BQ219" s="42"/>
      <c r="BR219" s="42"/>
      <c r="BS219" s="42"/>
      <c r="BT219" s="42"/>
      <c r="BU219" s="42"/>
      <c r="BV219" s="42"/>
      <c r="BW219" s="42"/>
      <c r="BX219" s="42"/>
      <c r="BY219" s="42"/>
      <c r="BZ219" s="43"/>
      <c r="CA219" s="43"/>
      <c r="CB219" s="43"/>
      <c r="CC219" s="43"/>
      <c r="CD219" s="43"/>
      <c r="CE219" s="43"/>
      <c r="CF219" s="43"/>
      <c r="CG219" s="43"/>
      <c r="CH219" s="43"/>
      <c r="CI219" s="43"/>
      <c r="CJ219" s="43"/>
      <c r="CK219" s="43"/>
      <c r="CL219" s="43"/>
      <c r="CM219" s="43"/>
      <c r="CN219" s="43"/>
      <c r="CO219" s="43"/>
      <c r="CP219" s="43"/>
      <c r="CQ219" s="43"/>
      <c r="CR219" s="43"/>
      <c r="CS219" s="43"/>
      <c r="CT219" s="43"/>
      <c r="CU219" s="43"/>
      <c r="CV219" s="43"/>
      <c r="CW219" s="43"/>
      <c r="CX219" s="43"/>
      <c r="CY219" s="43"/>
      <c r="CZ219" s="43"/>
      <c r="DA219" s="43"/>
      <c r="DB219" s="43"/>
      <c r="DC219" s="43"/>
      <c r="DD219" s="43"/>
      <c r="DE219" s="43"/>
      <c r="DF219" s="43"/>
      <c r="DG219" s="43"/>
      <c r="DH219" s="43"/>
      <c r="DI219" s="43"/>
      <c r="DJ219" s="43"/>
      <c r="DK219" s="43"/>
      <c r="DL219" s="43"/>
      <c r="DM219" s="43"/>
      <c r="DN219" s="43"/>
      <c r="DO219" s="43"/>
      <c r="DP219" s="43"/>
      <c r="DQ219" s="43"/>
      <c r="DR219" s="43"/>
      <c r="DS219" s="43"/>
      <c r="DT219" s="43"/>
      <c r="DU219" s="43"/>
    </row>
    <row r="220" spans="1:125" x14ac:dyDescent="0.3">
      <c r="A220" s="115"/>
      <c r="B220" s="42"/>
      <c r="C220" s="42"/>
      <c r="D220" s="42"/>
      <c r="E220" s="42"/>
      <c r="F220" s="42"/>
      <c r="G220" s="111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  <c r="BM220" s="42"/>
      <c r="BN220" s="42"/>
      <c r="BO220" s="42"/>
      <c r="BP220" s="42"/>
      <c r="BQ220" s="42"/>
      <c r="BR220" s="42"/>
      <c r="BS220" s="42"/>
      <c r="BT220" s="42"/>
      <c r="BU220" s="42"/>
      <c r="BV220" s="42"/>
      <c r="BW220" s="42"/>
      <c r="BX220" s="42"/>
      <c r="BY220" s="42"/>
      <c r="BZ220" s="43"/>
      <c r="CA220" s="43"/>
      <c r="CB220" s="43"/>
      <c r="CC220" s="43"/>
      <c r="CD220" s="43"/>
      <c r="CE220" s="43"/>
      <c r="CF220" s="43"/>
      <c r="CG220" s="43"/>
      <c r="CH220" s="43"/>
      <c r="CI220" s="43"/>
      <c r="CJ220" s="43"/>
      <c r="CK220" s="43"/>
      <c r="CL220" s="43"/>
      <c r="CM220" s="43"/>
      <c r="CN220" s="43"/>
      <c r="CO220" s="43"/>
      <c r="CP220" s="43"/>
      <c r="CQ220" s="43"/>
      <c r="CR220" s="43"/>
      <c r="CS220" s="43"/>
      <c r="CT220" s="43"/>
      <c r="CU220" s="43"/>
      <c r="CV220" s="43"/>
      <c r="CW220" s="43"/>
      <c r="CX220" s="43"/>
      <c r="CY220" s="43"/>
      <c r="CZ220" s="43"/>
      <c r="DA220" s="43"/>
      <c r="DB220" s="43"/>
      <c r="DC220" s="43"/>
      <c r="DD220" s="43"/>
      <c r="DE220" s="43"/>
      <c r="DF220" s="43"/>
      <c r="DG220" s="43"/>
      <c r="DH220" s="43"/>
      <c r="DI220" s="43"/>
      <c r="DJ220" s="43"/>
      <c r="DK220" s="43"/>
      <c r="DL220" s="43"/>
      <c r="DM220" s="43"/>
      <c r="DN220" s="43"/>
      <c r="DO220" s="43"/>
      <c r="DP220" s="43"/>
      <c r="DQ220" s="43"/>
      <c r="DR220" s="43"/>
      <c r="DS220" s="43"/>
      <c r="DT220" s="43"/>
      <c r="DU220" s="43"/>
    </row>
    <row r="221" spans="1:125" x14ac:dyDescent="0.3">
      <c r="A221" s="115" t="s">
        <v>168</v>
      </c>
      <c r="B221" s="115"/>
      <c r="C221" s="115"/>
      <c r="D221" s="115"/>
      <c r="E221" s="115"/>
      <c r="F221" s="115"/>
      <c r="G221" s="126"/>
      <c r="H221" s="115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  <c r="BM221" s="42"/>
      <c r="BN221" s="42"/>
      <c r="BO221" s="42"/>
      <c r="BP221" s="42"/>
      <c r="BQ221" s="42"/>
      <c r="BR221" s="42"/>
      <c r="BS221" s="42"/>
      <c r="BT221" s="42"/>
      <c r="BU221" s="42"/>
      <c r="BV221" s="42"/>
      <c r="BW221" s="42"/>
      <c r="BX221" s="42"/>
      <c r="BY221" s="42"/>
      <c r="BZ221" s="43"/>
      <c r="CA221" s="43"/>
      <c r="CB221" s="43"/>
      <c r="CC221" s="43"/>
      <c r="CD221" s="43"/>
      <c r="CE221" s="43"/>
      <c r="CF221" s="43"/>
      <c r="CG221" s="43"/>
      <c r="CH221" s="43"/>
      <c r="CI221" s="43"/>
      <c r="CJ221" s="43"/>
      <c r="CK221" s="43"/>
      <c r="CL221" s="43"/>
      <c r="CM221" s="43"/>
      <c r="CN221" s="43"/>
      <c r="CO221" s="43"/>
      <c r="CP221" s="43"/>
      <c r="CQ221" s="43"/>
      <c r="CR221" s="43"/>
      <c r="CS221" s="43"/>
      <c r="CT221" s="43"/>
      <c r="CU221" s="43"/>
      <c r="CV221" s="43"/>
      <c r="CW221" s="43"/>
      <c r="CX221" s="43"/>
      <c r="CY221" s="43"/>
      <c r="CZ221" s="43"/>
      <c r="DA221" s="43"/>
      <c r="DB221" s="43"/>
      <c r="DC221" s="43"/>
      <c r="DD221" s="43"/>
      <c r="DE221" s="43"/>
      <c r="DF221" s="43"/>
      <c r="DG221" s="43"/>
      <c r="DH221" s="43"/>
      <c r="DI221" s="43"/>
      <c r="DJ221" s="43"/>
      <c r="DK221" s="43"/>
      <c r="DL221" s="43"/>
      <c r="DM221" s="43"/>
      <c r="DN221" s="43"/>
      <c r="DO221" s="43"/>
      <c r="DP221" s="43"/>
      <c r="DQ221" s="43"/>
      <c r="DR221" s="43"/>
      <c r="DS221" s="43"/>
      <c r="DT221" s="43"/>
      <c r="DU221" s="43"/>
    </row>
    <row r="222" spans="1:125" x14ac:dyDescent="0.3">
      <c r="A222" s="115" t="s">
        <v>167</v>
      </c>
      <c r="B222" s="42"/>
      <c r="C222" s="115"/>
      <c r="D222" s="115"/>
      <c r="E222" s="115"/>
      <c r="F222" s="11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  <c r="BM222" s="42"/>
      <c r="BN222" s="42"/>
      <c r="BO222" s="42"/>
      <c r="BP222" s="42"/>
      <c r="BQ222" s="42"/>
      <c r="BR222" s="42"/>
      <c r="BS222" s="42"/>
      <c r="BT222" s="42"/>
      <c r="BU222" s="42"/>
      <c r="BV222" s="42"/>
      <c r="BW222" s="42"/>
      <c r="BX222" s="42"/>
      <c r="BY222" s="42"/>
      <c r="BZ222" s="43"/>
      <c r="CA222" s="43"/>
      <c r="CB222" s="43"/>
      <c r="CC222" s="43"/>
      <c r="CD222" s="43"/>
      <c r="CE222" s="43"/>
      <c r="CF222" s="43"/>
      <c r="CG222" s="43"/>
      <c r="CH222" s="43"/>
      <c r="CI222" s="43"/>
      <c r="CJ222" s="43"/>
      <c r="CK222" s="43"/>
      <c r="CL222" s="43"/>
      <c r="CM222" s="43"/>
      <c r="CN222" s="43"/>
      <c r="CO222" s="43"/>
      <c r="CP222" s="43"/>
      <c r="CQ222" s="43"/>
      <c r="CR222" s="43"/>
      <c r="CS222" s="43"/>
      <c r="CT222" s="43"/>
      <c r="CU222" s="43"/>
      <c r="CV222" s="43"/>
      <c r="CW222" s="43"/>
      <c r="CX222" s="43"/>
      <c r="CY222" s="43"/>
      <c r="CZ222" s="43"/>
      <c r="DA222" s="43"/>
      <c r="DB222" s="43"/>
      <c r="DC222" s="43"/>
      <c r="DD222" s="43"/>
      <c r="DE222" s="43"/>
      <c r="DF222" s="43"/>
      <c r="DG222" s="43"/>
      <c r="DH222" s="43"/>
      <c r="DI222" s="43"/>
      <c r="DJ222" s="43"/>
      <c r="DK222" s="43"/>
      <c r="DL222" s="43"/>
      <c r="DM222" s="43"/>
      <c r="DN222" s="43"/>
      <c r="DO222" s="43"/>
      <c r="DP222" s="43"/>
      <c r="DQ222" s="43"/>
      <c r="DR222" s="43"/>
      <c r="DS222" s="43"/>
      <c r="DT222" s="43"/>
      <c r="DU222" s="43"/>
    </row>
    <row r="223" spans="1:125" x14ac:dyDescent="0.3">
      <c r="A223" s="115"/>
      <c r="B223" s="115"/>
      <c r="C223" s="115"/>
      <c r="D223" s="115"/>
      <c r="E223" s="115"/>
      <c r="F223" s="115"/>
      <c r="G223" s="115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  <c r="BM223" s="42"/>
      <c r="BN223" s="42"/>
      <c r="BO223" s="42"/>
      <c r="BP223" s="42"/>
      <c r="BQ223" s="42"/>
      <c r="BR223" s="42"/>
      <c r="BS223" s="42"/>
      <c r="BT223" s="42"/>
      <c r="BU223" s="42"/>
      <c r="BV223" s="42"/>
      <c r="BW223" s="42"/>
      <c r="BX223" s="42"/>
      <c r="BY223" s="42"/>
      <c r="BZ223" s="43"/>
      <c r="CA223" s="43"/>
      <c r="CB223" s="43"/>
      <c r="CC223" s="43"/>
      <c r="CD223" s="43"/>
      <c r="CE223" s="43"/>
      <c r="CF223" s="43"/>
      <c r="CG223" s="43"/>
      <c r="CH223" s="43"/>
      <c r="CI223" s="43"/>
      <c r="CJ223" s="43"/>
      <c r="CK223" s="43"/>
      <c r="CL223" s="43"/>
      <c r="CM223" s="43"/>
      <c r="CN223" s="43"/>
      <c r="CO223" s="43"/>
      <c r="CP223" s="43"/>
      <c r="CQ223" s="43"/>
      <c r="CR223" s="43"/>
      <c r="CS223" s="43"/>
      <c r="CT223" s="43"/>
      <c r="CU223" s="43"/>
      <c r="CV223" s="43"/>
      <c r="CW223" s="43"/>
      <c r="CX223" s="43"/>
      <c r="CY223" s="43"/>
      <c r="CZ223" s="43"/>
      <c r="DA223" s="43"/>
      <c r="DB223" s="43"/>
      <c r="DC223" s="43"/>
      <c r="DD223" s="43"/>
      <c r="DE223" s="43"/>
      <c r="DF223" s="43"/>
      <c r="DG223" s="43"/>
      <c r="DH223" s="43"/>
      <c r="DI223" s="43"/>
      <c r="DJ223" s="43"/>
      <c r="DK223" s="43"/>
      <c r="DL223" s="43"/>
      <c r="DM223" s="43"/>
      <c r="DN223" s="43"/>
      <c r="DO223" s="43"/>
      <c r="DP223" s="43"/>
      <c r="DQ223" s="43"/>
      <c r="DR223" s="43"/>
      <c r="DS223" s="43"/>
      <c r="DT223" s="43"/>
      <c r="DU223" s="43"/>
    </row>
    <row r="224" spans="1:125" x14ac:dyDescent="0.3">
      <c r="A224" s="115"/>
      <c r="B224" s="115"/>
      <c r="C224" s="115"/>
      <c r="D224" s="115"/>
      <c r="E224" s="115"/>
      <c r="F224" s="115"/>
      <c r="G224" s="115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  <c r="BA224" s="42"/>
      <c r="BB224" s="42"/>
      <c r="BC224" s="42"/>
      <c r="BD224" s="42"/>
      <c r="BE224" s="42"/>
      <c r="BF224" s="42"/>
      <c r="BG224" s="42"/>
      <c r="BH224" s="42"/>
      <c r="BI224" s="42"/>
      <c r="BJ224" s="42"/>
      <c r="BK224" s="42"/>
      <c r="BL224" s="42"/>
      <c r="BM224" s="42"/>
      <c r="BN224" s="42"/>
      <c r="BO224" s="42"/>
      <c r="BP224" s="42"/>
      <c r="BQ224" s="42"/>
      <c r="BR224" s="42"/>
      <c r="BS224" s="42"/>
      <c r="BT224" s="42"/>
      <c r="BU224" s="42"/>
      <c r="BV224" s="42"/>
      <c r="BW224" s="42"/>
      <c r="BX224" s="42"/>
      <c r="BY224" s="42"/>
      <c r="BZ224" s="43"/>
      <c r="CA224" s="43"/>
      <c r="CB224" s="43"/>
      <c r="CC224" s="43"/>
      <c r="CD224" s="43"/>
      <c r="CE224" s="43"/>
      <c r="CF224" s="43"/>
      <c r="CG224" s="43"/>
      <c r="CH224" s="43"/>
      <c r="CI224" s="43"/>
      <c r="CJ224" s="43"/>
      <c r="CK224" s="43"/>
      <c r="CL224" s="43"/>
      <c r="CM224" s="43"/>
      <c r="CN224" s="43"/>
      <c r="CO224" s="43"/>
      <c r="CP224" s="43"/>
      <c r="CQ224" s="43"/>
      <c r="CR224" s="43"/>
      <c r="CS224" s="43"/>
      <c r="CT224" s="43"/>
      <c r="CU224" s="43"/>
      <c r="CV224" s="43"/>
      <c r="CW224" s="43"/>
      <c r="CX224" s="43"/>
      <c r="CY224" s="43"/>
      <c r="CZ224" s="43"/>
      <c r="DA224" s="43"/>
      <c r="DB224" s="43"/>
      <c r="DC224" s="43"/>
      <c r="DD224" s="43"/>
      <c r="DE224" s="43"/>
      <c r="DF224" s="43"/>
      <c r="DG224" s="43"/>
      <c r="DH224" s="43"/>
      <c r="DI224" s="43"/>
      <c r="DJ224" s="43"/>
      <c r="DK224" s="43"/>
      <c r="DL224" s="43"/>
      <c r="DM224" s="43"/>
      <c r="DN224" s="43"/>
      <c r="DO224" s="43"/>
      <c r="DP224" s="43"/>
      <c r="DQ224" s="43"/>
      <c r="DR224" s="43"/>
      <c r="DS224" s="43"/>
      <c r="DT224" s="43"/>
      <c r="DU224" s="43"/>
    </row>
    <row r="225" spans="1:125" x14ac:dyDescent="0.3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  <c r="BM225" s="42"/>
      <c r="BN225" s="42"/>
      <c r="BO225" s="42"/>
      <c r="BP225" s="42"/>
      <c r="BQ225" s="42"/>
      <c r="BR225" s="42"/>
      <c r="BS225" s="42"/>
      <c r="BT225" s="42"/>
      <c r="BU225" s="42"/>
      <c r="BV225" s="42"/>
      <c r="BW225" s="42"/>
      <c r="BX225" s="42"/>
      <c r="BY225" s="42"/>
      <c r="BZ225" s="43"/>
      <c r="CA225" s="43"/>
      <c r="CB225" s="43"/>
      <c r="CC225" s="43"/>
      <c r="CD225" s="43"/>
      <c r="CE225" s="43"/>
      <c r="CF225" s="43"/>
      <c r="CG225" s="43"/>
      <c r="CH225" s="43"/>
      <c r="CI225" s="43"/>
      <c r="CJ225" s="43"/>
      <c r="CK225" s="43"/>
      <c r="CL225" s="43"/>
      <c r="CM225" s="43"/>
      <c r="CN225" s="43"/>
      <c r="CO225" s="43"/>
      <c r="CP225" s="43"/>
      <c r="CQ225" s="43"/>
      <c r="CR225" s="43"/>
      <c r="CS225" s="43"/>
      <c r="CT225" s="43"/>
      <c r="CU225" s="43"/>
      <c r="CV225" s="43"/>
      <c r="CW225" s="43"/>
      <c r="CX225" s="43"/>
      <c r="CY225" s="43"/>
      <c r="CZ225" s="43"/>
      <c r="DA225" s="43"/>
      <c r="DB225" s="43"/>
      <c r="DC225" s="43"/>
      <c r="DD225" s="43"/>
      <c r="DE225" s="43"/>
      <c r="DF225" s="43"/>
      <c r="DG225" s="43"/>
      <c r="DH225" s="43"/>
      <c r="DI225" s="43"/>
      <c r="DJ225" s="43"/>
      <c r="DK225" s="43"/>
      <c r="DL225" s="43"/>
      <c r="DM225" s="43"/>
      <c r="DN225" s="43"/>
      <c r="DO225" s="43"/>
      <c r="DP225" s="43"/>
      <c r="DQ225" s="43"/>
      <c r="DR225" s="43"/>
      <c r="DS225" s="43"/>
      <c r="DT225" s="43"/>
      <c r="DU225" s="43"/>
    </row>
    <row r="226" spans="1:125" x14ac:dyDescent="0.3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  <c r="AV226" s="42"/>
      <c r="AW226" s="42"/>
      <c r="AX226" s="42"/>
      <c r="AY226" s="42"/>
      <c r="AZ226" s="42"/>
      <c r="BA226" s="42"/>
      <c r="BB226" s="42"/>
      <c r="BC226" s="42"/>
      <c r="BD226" s="42"/>
      <c r="BE226" s="42"/>
      <c r="BF226" s="42"/>
      <c r="BG226" s="42"/>
      <c r="BH226" s="42"/>
      <c r="BI226" s="42"/>
      <c r="BJ226" s="42"/>
      <c r="BK226" s="42"/>
      <c r="BL226" s="42"/>
      <c r="BM226" s="42"/>
      <c r="BN226" s="42"/>
      <c r="BO226" s="42"/>
      <c r="BP226" s="42"/>
      <c r="BQ226" s="42"/>
      <c r="BR226" s="42"/>
      <c r="BS226" s="42"/>
      <c r="BT226" s="42"/>
      <c r="BU226" s="42"/>
      <c r="BV226" s="42"/>
      <c r="BW226" s="42"/>
      <c r="BX226" s="42"/>
      <c r="BY226" s="42"/>
      <c r="BZ226" s="43"/>
      <c r="CA226" s="43"/>
      <c r="CB226" s="43"/>
      <c r="CC226" s="43"/>
      <c r="CD226" s="43"/>
      <c r="CE226" s="43"/>
      <c r="CF226" s="43"/>
      <c r="CG226" s="43"/>
      <c r="CH226" s="43"/>
      <c r="CI226" s="43"/>
      <c r="CJ226" s="43"/>
      <c r="CK226" s="43"/>
      <c r="CL226" s="43"/>
      <c r="CM226" s="43"/>
      <c r="CN226" s="43"/>
      <c r="CO226" s="43"/>
      <c r="CP226" s="43"/>
      <c r="CQ226" s="43"/>
      <c r="CR226" s="43"/>
      <c r="CS226" s="43"/>
      <c r="CT226" s="43"/>
      <c r="CU226" s="43"/>
      <c r="CV226" s="43"/>
      <c r="CW226" s="43"/>
      <c r="CX226" s="43"/>
      <c r="CY226" s="43"/>
      <c r="CZ226" s="43"/>
      <c r="DA226" s="43"/>
      <c r="DB226" s="43"/>
      <c r="DC226" s="43"/>
      <c r="DD226" s="43"/>
      <c r="DE226" s="43"/>
      <c r="DF226" s="43"/>
      <c r="DG226" s="43"/>
      <c r="DH226" s="43"/>
      <c r="DI226" s="43"/>
      <c r="DJ226" s="43"/>
      <c r="DK226" s="43"/>
      <c r="DL226" s="43"/>
      <c r="DM226" s="43"/>
      <c r="DN226" s="43"/>
      <c r="DO226" s="43"/>
      <c r="DP226" s="43"/>
      <c r="DQ226" s="43"/>
      <c r="DR226" s="43"/>
      <c r="DS226" s="43"/>
      <c r="DT226" s="43"/>
      <c r="DU226" s="43"/>
    </row>
    <row r="227" spans="1:125" x14ac:dyDescent="0.3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  <c r="BM227" s="42"/>
      <c r="BN227" s="42"/>
      <c r="BO227" s="42"/>
      <c r="BP227" s="42"/>
      <c r="BQ227" s="42"/>
      <c r="BR227" s="42"/>
      <c r="BS227" s="42"/>
      <c r="BT227" s="42"/>
      <c r="BU227" s="42"/>
      <c r="BV227" s="42"/>
      <c r="BW227" s="42"/>
      <c r="BX227" s="42"/>
      <c r="BY227" s="42"/>
      <c r="BZ227" s="43"/>
      <c r="CA227" s="43"/>
      <c r="CB227" s="43"/>
      <c r="CC227" s="43"/>
      <c r="CD227" s="43"/>
      <c r="CE227" s="43"/>
      <c r="CF227" s="43"/>
      <c r="CG227" s="43"/>
      <c r="CH227" s="43"/>
      <c r="CI227" s="43"/>
      <c r="CJ227" s="43"/>
      <c r="CK227" s="43"/>
      <c r="CL227" s="43"/>
      <c r="CM227" s="43"/>
      <c r="CN227" s="43"/>
      <c r="CO227" s="43"/>
      <c r="CP227" s="43"/>
      <c r="CQ227" s="43"/>
      <c r="CR227" s="43"/>
      <c r="CS227" s="43"/>
      <c r="CT227" s="43"/>
      <c r="CU227" s="43"/>
      <c r="CV227" s="43"/>
      <c r="CW227" s="43"/>
      <c r="CX227" s="43"/>
      <c r="CY227" s="43"/>
      <c r="CZ227" s="43"/>
      <c r="DA227" s="43"/>
      <c r="DB227" s="43"/>
      <c r="DC227" s="43"/>
      <c r="DD227" s="43"/>
      <c r="DE227" s="43"/>
      <c r="DF227" s="43"/>
      <c r="DG227" s="43"/>
      <c r="DH227" s="43"/>
      <c r="DI227" s="43"/>
      <c r="DJ227" s="43"/>
      <c r="DK227" s="43"/>
      <c r="DL227" s="43"/>
      <c r="DM227" s="43"/>
      <c r="DN227" s="43"/>
      <c r="DO227" s="43"/>
      <c r="DP227" s="43"/>
      <c r="DQ227" s="43"/>
      <c r="DR227" s="43"/>
      <c r="DS227" s="43"/>
      <c r="DT227" s="43"/>
      <c r="DU227" s="43"/>
    </row>
    <row r="228" spans="1:125" x14ac:dyDescent="0.3">
      <c r="A228" s="115" t="s">
        <v>145</v>
      </c>
      <c r="B228" s="42" t="s">
        <v>138</v>
      </c>
      <c r="C228" s="42"/>
      <c r="D228" s="42"/>
      <c r="E228" s="42"/>
      <c r="F228" s="42"/>
      <c r="G228" s="115">
        <f>ROUND((G212/G202)*100,2)</f>
        <v>53.77</v>
      </c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  <c r="BM228" s="42"/>
      <c r="BN228" s="42"/>
      <c r="BO228" s="42"/>
      <c r="BP228" s="42"/>
      <c r="BQ228" s="42"/>
      <c r="BR228" s="42"/>
      <c r="BS228" s="42"/>
      <c r="BT228" s="42"/>
      <c r="BU228" s="42"/>
      <c r="BV228" s="42"/>
      <c r="BW228" s="42"/>
      <c r="BX228" s="42"/>
      <c r="BY228" s="42"/>
      <c r="BZ228" s="43"/>
      <c r="CA228" s="43"/>
      <c r="CB228" s="43"/>
      <c r="CC228" s="43"/>
      <c r="CD228" s="43"/>
      <c r="CE228" s="43"/>
      <c r="CF228" s="43"/>
      <c r="CG228" s="43"/>
      <c r="CH228" s="43"/>
      <c r="CI228" s="43"/>
      <c r="CJ228" s="43"/>
      <c r="CK228" s="43"/>
      <c r="CL228" s="43"/>
      <c r="CM228" s="43"/>
      <c r="CN228" s="43"/>
      <c r="CO228" s="43"/>
      <c r="CP228" s="43"/>
      <c r="CQ228" s="43"/>
      <c r="CR228" s="43"/>
      <c r="CS228" s="43"/>
      <c r="CT228" s="43"/>
      <c r="CU228" s="43"/>
      <c r="CV228" s="43"/>
      <c r="CW228" s="43"/>
      <c r="CX228" s="43"/>
      <c r="CY228" s="43"/>
      <c r="CZ228" s="43"/>
      <c r="DA228" s="43"/>
      <c r="DB228" s="43"/>
      <c r="DC228" s="43"/>
      <c r="DD228" s="43"/>
      <c r="DE228" s="43"/>
      <c r="DF228" s="43"/>
      <c r="DG228" s="43"/>
      <c r="DH228" s="43"/>
      <c r="DI228" s="43"/>
      <c r="DJ228" s="43"/>
      <c r="DK228" s="43"/>
      <c r="DL228" s="43"/>
      <c r="DM228" s="43"/>
      <c r="DN228" s="43"/>
      <c r="DO228" s="43"/>
      <c r="DP228" s="43"/>
      <c r="DQ228" s="43"/>
      <c r="DR228" s="43"/>
      <c r="DS228" s="43"/>
      <c r="DT228" s="43"/>
      <c r="DU228" s="43"/>
    </row>
    <row r="229" spans="1:125" x14ac:dyDescent="0.3">
      <c r="A229" s="115" t="s">
        <v>146</v>
      </c>
      <c r="B229" s="42" t="s">
        <v>147</v>
      </c>
      <c r="C229" s="42"/>
      <c r="D229" s="42"/>
      <c r="E229" s="42"/>
      <c r="F229" s="42"/>
      <c r="G229" s="115">
        <f>ROUND((G213/G202)*100,2)</f>
        <v>53.77</v>
      </c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  <c r="BM229" s="42"/>
      <c r="BN229" s="42"/>
      <c r="BO229" s="42"/>
      <c r="BP229" s="42"/>
      <c r="BQ229" s="42"/>
      <c r="BR229" s="42"/>
      <c r="BS229" s="42"/>
      <c r="BT229" s="42"/>
      <c r="BU229" s="42"/>
      <c r="BV229" s="42"/>
      <c r="BW229" s="42"/>
      <c r="BX229" s="42"/>
      <c r="BY229" s="42"/>
      <c r="BZ229" s="43"/>
      <c r="CA229" s="43"/>
      <c r="CB229" s="43"/>
      <c r="CC229" s="43"/>
      <c r="CD229" s="43"/>
      <c r="CE229" s="43"/>
      <c r="CF229" s="43"/>
      <c r="CG229" s="43"/>
      <c r="CH229" s="43"/>
      <c r="CI229" s="43"/>
      <c r="CJ229" s="43"/>
      <c r="CK229" s="43"/>
      <c r="CL229" s="43"/>
      <c r="CM229" s="43"/>
      <c r="CN229" s="43"/>
      <c r="CO229" s="43"/>
      <c r="CP229" s="43"/>
      <c r="CQ229" s="43"/>
      <c r="CR229" s="43"/>
      <c r="CS229" s="43"/>
      <c r="CT229" s="43"/>
      <c r="CU229" s="43"/>
      <c r="CV229" s="43"/>
      <c r="CW229" s="43"/>
      <c r="CX229" s="43"/>
      <c r="CY229" s="43"/>
      <c r="CZ229" s="43"/>
      <c r="DA229" s="43"/>
      <c r="DB229" s="43"/>
      <c r="DC229" s="43"/>
      <c r="DD229" s="43"/>
      <c r="DE229" s="43"/>
      <c r="DF229" s="43"/>
      <c r="DG229" s="43"/>
      <c r="DH229" s="43"/>
      <c r="DI229" s="43"/>
      <c r="DJ229" s="43"/>
      <c r="DK229" s="43"/>
      <c r="DL229" s="43"/>
      <c r="DM229" s="43"/>
      <c r="DN229" s="43"/>
      <c r="DO229" s="43"/>
      <c r="DP229" s="43"/>
      <c r="DQ229" s="43"/>
      <c r="DR229" s="43"/>
      <c r="DS229" s="43"/>
      <c r="DT229" s="43"/>
      <c r="DU229" s="43"/>
    </row>
    <row r="230" spans="1:125" x14ac:dyDescent="0.3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  <c r="BH230" s="42"/>
      <c r="BI230" s="42"/>
      <c r="BJ230" s="42"/>
      <c r="BK230" s="42"/>
      <c r="BL230" s="42"/>
      <c r="BM230" s="42"/>
      <c r="BN230" s="42"/>
      <c r="BO230" s="42"/>
      <c r="BP230" s="42"/>
      <c r="BQ230" s="42"/>
      <c r="BR230" s="42"/>
      <c r="BS230" s="42"/>
      <c r="BT230" s="42"/>
      <c r="BU230" s="42"/>
      <c r="BV230" s="42"/>
      <c r="BW230" s="42"/>
      <c r="BX230" s="42"/>
      <c r="BY230" s="42"/>
      <c r="BZ230" s="43"/>
      <c r="CA230" s="43"/>
      <c r="CB230" s="43"/>
      <c r="CC230" s="43"/>
      <c r="CD230" s="43"/>
      <c r="CE230" s="43"/>
      <c r="CF230" s="43"/>
      <c r="CG230" s="43"/>
      <c r="CH230" s="43"/>
      <c r="CI230" s="43"/>
      <c r="CJ230" s="43"/>
      <c r="CK230" s="43"/>
      <c r="CL230" s="43"/>
      <c r="CM230" s="43"/>
      <c r="CN230" s="43"/>
      <c r="CO230" s="43"/>
      <c r="CP230" s="43"/>
      <c r="CQ230" s="43"/>
      <c r="CR230" s="43"/>
      <c r="CS230" s="43"/>
      <c r="CT230" s="43"/>
      <c r="CU230" s="43"/>
      <c r="CV230" s="43"/>
      <c r="CW230" s="43"/>
      <c r="CX230" s="43"/>
      <c r="CY230" s="43"/>
      <c r="CZ230" s="43"/>
      <c r="DA230" s="43"/>
      <c r="DB230" s="43"/>
      <c r="DC230" s="43"/>
      <c r="DD230" s="43"/>
      <c r="DE230" s="43"/>
      <c r="DF230" s="43"/>
      <c r="DG230" s="43"/>
      <c r="DH230" s="43"/>
      <c r="DI230" s="43"/>
      <c r="DJ230" s="43"/>
      <c r="DK230" s="43"/>
      <c r="DL230" s="43"/>
      <c r="DM230" s="43"/>
      <c r="DN230" s="43"/>
      <c r="DO230" s="43"/>
      <c r="DP230" s="43"/>
      <c r="DQ230" s="43"/>
      <c r="DR230" s="43"/>
      <c r="DS230" s="43"/>
      <c r="DT230" s="43"/>
      <c r="DU230" s="43"/>
    </row>
    <row r="231" spans="1:125" x14ac:dyDescent="0.3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F231" s="42"/>
      <c r="AG231" s="42"/>
      <c r="AH231" s="42"/>
      <c r="AI231" s="42"/>
      <c r="AJ231" s="42"/>
      <c r="AK231" s="42"/>
      <c r="AL231" s="42"/>
      <c r="AM231" s="42"/>
      <c r="AN231" s="42"/>
      <c r="AO231" s="42"/>
      <c r="AP231" s="42"/>
      <c r="AQ231" s="42"/>
      <c r="AR231" s="42"/>
      <c r="AS231" s="42"/>
      <c r="AT231" s="42"/>
      <c r="AU231" s="42"/>
      <c r="AV231" s="42"/>
      <c r="AW231" s="42"/>
      <c r="AX231" s="42"/>
      <c r="AY231" s="42"/>
      <c r="AZ231" s="42"/>
      <c r="BA231" s="42"/>
      <c r="BB231" s="42"/>
      <c r="BC231" s="42"/>
      <c r="BD231" s="42"/>
      <c r="BE231" s="42"/>
      <c r="BF231" s="42"/>
      <c r="BG231" s="42"/>
      <c r="BH231" s="42"/>
      <c r="BI231" s="42"/>
      <c r="BJ231" s="42"/>
      <c r="BK231" s="42"/>
      <c r="BL231" s="42"/>
      <c r="BM231" s="42"/>
      <c r="BN231" s="42"/>
      <c r="BO231" s="42"/>
      <c r="BP231" s="42"/>
      <c r="BQ231" s="42"/>
      <c r="BR231" s="42"/>
      <c r="BS231" s="42"/>
      <c r="BT231" s="42"/>
      <c r="BU231" s="42"/>
      <c r="BV231" s="42"/>
      <c r="BW231" s="42"/>
      <c r="BX231" s="42"/>
      <c r="BY231" s="42"/>
      <c r="BZ231" s="43"/>
      <c r="CA231" s="43"/>
      <c r="CB231" s="43"/>
      <c r="CC231" s="43"/>
      <c r="CD231" s="43"/>
      <c r="CE231" s="43"/>
      <c r="CF231" s="43"/>
      <c r="CG231" s="43"/>
      <c r="CH231" s="43"/>
      <c r="CI231" s="43"/>
      <c r="CJ231" s="43"/>
      <c r="CK231" s="43"/>
      <c r="CL231" s="43"/>
      <c r="CM231" s="43"/>
      <c r="CN231" s="43"/>
      <c r="CO231" s="43"/>
      <c r="CP231" s="43"/>
      <c r="CQ231" s="43"/>
      <c r="CR231" s="43"/>
      <c r="CS231" s="43"/>
      <c r="CT231" s="43"/>
      <c r="CU231" s="43"/>
      <c r="CV231" s="43"/>
      <c r="CW231" s="43"/>
      <c r="CX231" s="43"/>
      <c r="CY231" s="43"/>
      <c r="CZ231" s="43"/>
      <c r="DA231" s="43"/>
      <c r="DB231" s="43"/>
      <c r="DC231" s="43"/>
      <c r="DD231" s="43"/>
      <c r="DE231" s="43"/>
      <c r="DF231" s="43"/>
      <c r="DG231" s="43"/>
      <c r="DH231" s="43"/>
      <c r="DI231" s="43"/>
      <c r="DJ231" s="43"/>
      <c r="DK231" s="43"/>
      <c r="DL231" s="43"/>
      <c r="DM231" s="43"/>
      <c r="DN231" s="43"/>
      <c r="DO231" s="43"/>
      <c r="DP231" s="43"/>
      <c r="DQ231" s="43"/>
      <c r="DR231" s="43"/>
      <c r="DS231" s="43"/>
      <c r="DT231" s="43"/>
      <c r="DU231" s="43"/>
    </row>
    <row r="232" spans="1:125" x14ac:dyDescent="0.3">
      <c r="A232" s="42" t="s">
        <v>153</v>
      </c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  <c r="AV232" s="42"/>
      <c r="AW232" s="42"/>
      <c r="AX232" s="42"/>
      <c r="AY232" s="42"/>
      <c r="AZ232" s="42"/>
      <c r="BA232" s="42"/>
      <c r="BB232" s="42"/>
      <c r="BC232" s="42"/>
      <c r="BD232" s="42"/>
      <c r="BE232" s="42"/>
      <c r="BF232" s="42"/>
      <c r="BG232" s="42"/>
      <c r="BH232" s="42"/>
      <c r="BI232" s="42"/>
      <c r="BJ232" s="42"/>
      <c r="BK232" s="42"/>
      <c r="BL232" s="42"/>
      <c r="BM232" s="42"/>
      <c r="BN232" s="42"/>
      <c r="BO232" s="42"/>
      <c r="BP232" s="42"/>
      <c r="BQ232" s="42"/>
      <c r="BR232" s="42"/>
      <c r="BS232" s="42"/>
      <c r="BT232" s="42"/>
      <c r="BU232" s="42"/>
      <c r="BV232" s="42"/>
      <c r="BW232" s="42"/>
      <c r="BX232" s="42"/>
      <c r="BY232" s="42"/>
      <c r="BZ232" s="43"/>
      <c r="CA232" s="43"/>
      <c r="CB232" s="43"/>
      <c r="CC232" s="43"/>
      <c r="CD232" s="43"/>
      <c r="CE232" s="43"/>
      <c r="CF232" s="43"/>
      <c r="CG232" s="43"/>
      <c r="CH232" s="43"/>
      <c r="CI232" s="43"/>
      <c r="CJ232" s="43"/>
      <c r="CK232" s="43"/>
      <c r="CL232" s="43"/>
      <c r="CM232" s="43"/>
      <c r="CN232" s="43"/>
      <c r="CO232" s="43"/>
      <c r="CP232" s="43"/>
      <c r="CQ232" s="43"/>
      <c r="CR232" s="43"/>
      <c r="CS232" s="43"/>
      <c r="CT232" s="43"/>
      <c r="CU232" s="43"/>
      <c r="CV232" s="43"/>
      <c r="CW232" s="43"/>
      <c r="CX232" s="43"/>
      <c r="CY232" s="43"/>
      <c r="CZ232" s="43"/>
      <c r="DA232" s="43"/>
      <c r="DB232" s="43"/>
      <c r="DC232" s="43"/>
      <c r="DD232" s="43"/>
      <c r="DE232" s="43"/>
      <c r="DF232" s="43"/>
      <c r="DG232" s="43"/>
      <c r="DH232" s="43"/>
      <c r="DI232" s="43"/>
      <c r="DJ232" s="43"/>
      <c r="DK232" s="43"/>
      <c r="DL232" s="43"/>
      <c r="DM232" s="43"/>
      <c r="DN232" s="43"/>
      <c r="DO232" s="43"/>
      <c r="DP232" s="43"/>
      <c r="DQ232" s="43"/>
      <c r="DR232" s="43"/>
      <c r="DS232" s="43"/>
      <c r="DT232" s="43"/>
      <c r="DU232" s="43"/>
    </row>
    <row r="233" spans="1:125" ht="15.6" x14ac:dyDescent="0.35">
      <c r="A233" s="42"/>
      <c r="B233" s="42" t="s">
        <v>232</v>
      </c>
      <c r="C233" s="42"/>
      <c r="D233" s="42" t="s">
        <v>233</v>
      </c>
      <c r="E233" s="42"/>
      <c r="F233" s="42"/>
      <c r="G233" s="42">
        <f>(4.893-2.565*(H233^G235))</f>
        <v>3.0574934100024249</v>
      </c>
      <c r="H233" s="42">
        <f>'&lt;BENENNUNG&gt;EINZELSERIEN'!$G$30</f>
        <v>0.1</v>
      </c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  <c r="BA233" s="42"/>
      <c r="BB233" s="42"/>
      <c r="BC233" s="42"/>
      <c r="BD233" s="42"/>
      <c r="BE233" s="42"/>
      <c r="BF233" s="42"/>
      <c r="BG233" s="42"/>
      <c r="BH233" s="42"/>
      <c r="BI233" s="42"/>
      <c r="BJ233" s="42"/>
      <c r="BK233" s="42"/>
      <c r="BL233" s="42"/>
      <c r="BM233" s="42"/>
      <c r="BN233" s="42"/>
      <c r="BO233" s="42"/>
      <c r="BP233" s="42"/>
      <c r="BQ233" s="42"/>
      <c r="BR233" s="42"/>
      <c r="BS233" s="42"/>
      <c r="BT233" s="42"/>
      <c r="BU233" s="42"/>
      <c r="BV233" s="42"/>
      <c r="BW233" s="42"/>
      <c r="BX233" s="42"/>
      <c r="BY233" s="42"/>
      <c r="BZ233" s="43"/>
      <c r="CA233" s="43"/>
      <c r="CB233" s="43"/>
      <c r="CC233" s="43"/>
      <c r="CD233" s="43"/>
      <c r="CE233" s="43"/>
      <c r="CF233" s="43"/>
      <c r="CG233" s="43"/>
      <c r="CH233" s="43"/>
      <c r="CI233" s="43"/>
      <c r="CJ233" s="43"/>
      <c r="CK233" s="43"/>
      <c r="CL233" s="43"/>
      <c r="CM233" s="43"/>
      <c r="CN233" s="43"/>
      <c r="CO233" s="43"/>
      <c r="CP233" s="43"/>
      <c r="CQ233" s="43"/>
      <c r="CR233" s="43"/>
      <c r="CS233" s="43"/>
      <c r="CT233" s="43"/>
      <c r="CU233" s="43"/>
      <c r="CV233" s="43"/>
      <c r="CW233" s="43"/>
      <c r="CX233" s="43"/>
      <c r="CY233" s="43"/>
      <c r="CZ233" s="43"/>
      <c r="DA233" s="43"/>
      <c r="DB233" s="43"/>
      <c r="DC233" s="43"/>
      <c r="DD233" s="43"/>
      <c r="DE233" s="43"/>
      <c r="DF233" s="43"/>
      <c r="DG233" s="43"/>
      <c r="DH233" s="43"/>
      <c r="DI233" s="43"/>
      <c r="DJ233" s="43"/>
      <c r="DK233" s="43"/>
      <c r="DL233" s="43"/>
      <c r="DM233" s="43"/>
      <c r="DN233" s="43"/>
      <c r="DO233" s="43"/>
      <c r="DP233" s="43"/>
      <c r="DQ233" s="43"/>
      <c r="DR233" s="43"/>
      <c r="DS233" s="43"/>
      <c r="DT233" s="43"/>
      <c r="DU233" s="43"/>
    </row>
    <row r="234" spans="1:125" x14ac:dyDescent="0.3">
      <c r="A234" s="42" t="s">
        <v>154</v>
      </c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42"/>
      <c r="BK234" s="42"/>
      <c r="BL234" s="42"/>
      <c r="BM234" s="42"/>
      <c r="BN234" s="42"/>
      <c r="BO234" s="42"/>
      <c r="BP234" s="42"/>
      <c r="BQ234" s="42"/>
      <c r="BR234" s="42"/>
      <c r="BS234" s="42"/>
      <c r="BT234" s="42"/>
      <c r="BU234" s="42"/>
      <c r="BV234" s="42"/>
      <c r="BW234" s="42"/>
      <c r="BX234" s="42"/>
      <c r="BY234" s="42"/>
      <c r="BZ234" s="43"/>
      <c r="CA234" s="43"/>
      <c r="CB234" s="43"/>
      <c r="CC234" s="43"/>
      <c r="CD234" s="43"/>
      <c r="CE234" s="43"/>
      <c r="CF234" s="43"/>
      <c r="CG234" s="43"/>
      <c r="CH234" s="43"/>
      <c r="CI234" s="43"/>
      <c r="CJ234" s="43"/>
      <c r="CK234" s="43"/>
      <c r="CL234" s="43"/>
      <c r="CM234" s="43"/>
      <c r="CN234" s="43"/>
      <c r="CO234" s="43"/>
      <c r="CP234" s="43"/>
      <c r="CQ234" s="43"/>
      <c r="CR234" s="43"/>
      <c r="CS234" s="43"/>
      <c r="CT234" s="43"/>
      <c r="CU234" s="43"/>
      <c r="CV234" s="43"/>
      <c r="CW234" s="43"/>
      <c r="CX234" s="43"/>
      <c r="CY234" s="43"/>
      <c r="CZ234" s="43"/>
      <c r="DA234" s="43"/>
      <c r="DB234" s="43"/>
      <c r="DC234" s="43"/>
      <c r="DD234" s="43"/>
      <c r="DE234" s="43"/>
      <c r="DF234" s="43"/>
      <c r="DG234" s="43"/>
      <c r="DH234" s="43"/>
      <c r="DI234" s="43"/>
      <c r="DJ234" s="43"/>
      <c r="DK234" s="43"/>
      <c r="DL234" s="43"/>
      <c r="DM234" s="43"/>
      <c r="DN234" s="43"/>
      <c r="DO234" s="43"/>
      <c r="DP234" s="43"/>
      <c r="DQ234" s="43"/>
      <c r="DR234" s="43"/>
      <c r="DS234" s="43"/>
      <c r="DT234" s="43"/>
      <c r="DU234" s="43"/>
    </row>
    <row r="235" spans="1:125" ht="15.6" x14ac:dyDescent="0.35">
      <c r="A235" s="42"/>
      <c r="B235" s="42" t="s">
        <v>155</v>
      </c>
      <c r="C235" s="42" t="s">
        <v>234</v>
      </c>
      <c r="D235" s="42"/>
      <c r="E235" s="42"/>
      <c r="F235" s="42"/>
      <c r="G235" s="42">
        <f>(1453^(1.000297^H233))/10000</f>
        <v>0.14533142136269467</v>
      </c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  <c r="BA235" s="42"/>
      <c r="BB235" s="42"/>
      <c r="BC235" s="42"/>
      <c r="BD235" s="42"/>
      <c r="BE235" s="42"/>
      <c r="BF235" s="42"/>
      <c r="BG235" s="42"/>
      <c r="BH235" s="42"/>
      <c r="BI235" s="42"/>
      <c r="BJ235" s="42"/>
      <c r="BK235" s="42"/>
      <c r="BL235" s="42"/>
      <c r="BM235" s="42"/>
      <c r="BN235" s="42"/>
      <c r="BO235" s="42"/>
      <c r="BP235" s="42"/>
      <c r="BQ235" s="42"/>
      <c r="BR235" s="42"/>
      <c r="BS235" s="42"/>
      <c r="BT235" s="42"/>
      <c r="BU235" s="42"/>
      <c r="BV235" s="42"/>
      <c r="BW235" s="42"/>
      <c r="BX235" s="42"/>
      <c r="BY235" s="42"/>
      <c r="BZ235" s="43"/>
      <c r="CA235" s="43"/>
      <c r="CB235" s="43"/>
      <c r="CC235" s="43"/>
      <c r="CD235" s="43"/>
      <c r="CE235" s="43"/>
      <c r="CF235" s="43"/>
      <c r="CG235" s="43"/>
      <c r="CH235" s="43"/>
      <c r="CI235" s="43"/>
      <c r="CJ235" s="43"/>
      <c r="CK235" s="43"/>
      <c r="CL235" s="43"/>
      <c r="CM235" s="43"/>
      <c r="CN235" s="43"/>
      <c r="CO235" s="43"/>
      <c r="CP235" s="43"/>
      <c r="CQ235" s="43"/>
      <c r="CR235" s="43"/>
      <c r="CS235" s="43"/>
      <c r="CT235" s="43"/>
      <c r="CU235" s="43"/>
      <c r="CV235" s="43"/>
      <c r="CW235" s="43"/>
      <c r="CX235" s="43"/>
      <c r="CY235" s="43"/>
      <c r="CZ235" s="43"/>
      <c r="DA235" s="43"/>
      <c r="DB235" s="43"/>
      <c r="DC235" s="43"/>
      <c r="DD235" s="43"/>
      <c r="DE235" s="43"/>
      <c r="DF235" s="43"/>
      <c r="DG235" s="43"/>
      <c r="DH235" s="43"/>
      <c r="DI235" s="43"/>
      <c r="DJ235" s="43"/>
      <c r="DK235" s="43"/>
      <c r="DL235" s="43"/>
      <c r="DM235" s="43"/>
      <c r="DN235" s="43"/>
      <c r="DO235" s="43"/>
      <c r="DP235" s="43"/>
      <c r="DQ235" s="43"/>
      <c r="DR235" s="43"/>
      <c r="DS235" s="43"/>
      <c r="DT235" s="43"/>
      <c r="DU235" s="43"/>
    </row>
    <row r="236" spans="1:125" x14ac:dyDescent="0.3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  <c r="BM236" s="42"/>
      <c r="BN236" s="42"/>
      <c r="BO236" s="42"/>
      <c r="BP236" s="42"/>
      <c r="BQ236" s="42"/>
      <c r="BR236" s="42"/>
      <c r="BS236" s="42"/>
      <c r="BT236" s="42"/>
      <c r="BU236" s="42"/>
      <c r="BV236" s="42"/>
      <c r="BW236" s="42"/>
      <c r="BX236" s="42"/>
      <c r="BY236" s="42"/>
      <c r="BZ236" s="43"/>
      <c r="CA236" s="43"/>
      <c r="CB236" s="43"/>
      <c r="CC236" s="43"/>
      <c r="CD236" s="43"/>
      <c r="CE236" s="43"/>
      <c r="CF236" s="43"/>
      <c r="CG236" s="43"/>
      <c r="CH236" s="43"/>
      <c r="CI236" s="43"/>
      <c r="CJ236" s="43"/>
      <c r="CK236" s="43"/>
      <c r="CL236" s="43"/>
      <c r="CM236" s="43"/>
      <c r="CN236" s="43"/>
      <c r="CO236" s="43"/>
      <c r="CP236" s="43"/>
      <c r="CQ236" s="43"/>
      <c r="CR236" s="43"/>
      <c r="CS236" s="43"/>
      <c r="CT236" s="43"/>
      <c r="CU236" s="43"/>
      <c r="CV236" s="43"/>
      <c r="CW236" s="43"/>
      <c r="CX236" s="43"/>
      <c r="CY236" s="43"/>
      <c r="CZ236" s="43"/>
      <c r="DA236" s="43"/>
      <c r="DB236" s="43"/>
      <c r="DC236" s="43"/>
      <c r="DD236" s="43"/>
      <c r="DE236" s="43"/>
      <c r="DF236" s="43"/>
      <c r="DG236" s="43"/>
      <c r="DH236" s="43"/>
      <c r="DI236" s="43"/>
      <c r="DJ236" s="43"/>
      <c r="DK236" s="43"/>
      <c r="DL236" s="43"/>
      <c r="DM236" s="43"/>
      <c r="DN236" s="43"/>
      <c r="DO236" s="43"/>
      <c r="DP236" s="43"/>
      <c r="DQ236" s="43"/>
      <c r="DR236" s="43"/>
      <c r="DS236" s="43"/>
      <c r="DT236" s="43"/>
      <c r="DU236" s="43"/>
    </row>
    <row r="237" spans="1:125" x14ac:dyDescent="0.3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  <c r="BM237" s="42"/>
      <c r="BN237" s="42"/>
      <c r="BO237" s="42"/>
      <c r="BP237" s="42"/>
      <c r="BQ237" s="42"/>
      <c r="BR237" s="42"/>
      <c r="BS237" s="42"/>
      <c r="BT237" s="42"/>
      <c r="BU237" s="42"/>
      <c r="BV237" s="42"/>
      <c r="BW237" s="42"/>
      <c r="BX237" s="42"/>
      <c r="BY237" s="42"/>
      <c r="BZ237" s="43"/>
      <c r="CA237" s="43"/>
      <c r="CB237" s="43"/>
      <c r="CC237" s="43"/>
      <c r="CD237" s="43"/>
      <c r="CE237" s="43"/>
      <c r="CF237" s="43"/>
      <c r="CG237" s="43"/>
      <c r="CH237" s="43"/>
      <c r="CI237" s="43"/>
      <c r="CJ237" s="43"/>
      <c r="CK237" s="43"/>
      <c r="CL237" s="43"/>
      <c r="CM237" s="43"/>
      <c r="CN237" s="43"/>
      <c r="CO237" s="43"/>
      <c r="CP237" s="43"/>
      <c r="CQ237" s="43"/>
      <c r="CR237" s="43"/>
      <c r="CS237" s="43"/>
      <c r="CT237" s="43"/>
      <c r="CU237" s="43"/>
      <c r="CV237" s="43"/>
      <c r="CW237" s="43"/>
      <c r="CX237" s="43"/>
      <c r="CY237" s="43"/>
      <c r="CZ237" s="43"/>
      <c r="DA237" s="43"/>
      <c r="DB237" s="43"/>
      <c r="DC237" s="43"/>
      <c r="DD237" s="43"/>
      <c r="DE237" s="43"/>
      <c r="DF237" s="43"/>
      <c r="DG237" s="43"/>
      <c r="DH237" s="43"/>
      <c r="DI237" s="43"/>
      <c r="DJ237" s="43"/>
      <c r="DK237" s="43"/>
      <c r="DL237" s="43"/>
      <c r="DM237" s="43"/>
      <c r="DN237" s="43"/>
      <c r="DO237" s="43"/>
      <c r="DP237" s="43"/>
      <c r="DQ237" s="43"/>
      <c r="DR237" s="43"/>
      <c r="DS237" s="43"/>
      <c r="DT237" s="43"/>
      <c r="DU237" s="43"/>
    </row>
    <row r="238" spans="1:125" x14ac:dyDescent="0.3">
      <c r="A238" s="115" t="s">
        <v>161</v>
      </c>
      <c r="B238" s="42"/>
      <c r="C238" s="42" t="s">
        <v>158</v>
      </c>
      <c r="D238" s="42"/>
      <c r="E238" s="42"/>
      <c r="F238" s="42" t="s">
        <v>156</v>
      </c>
      <c r="G238" s="115">
        <f>ROUND((H200+(G233/G202)*ABS(H200-G200)),3)</f>
        <v>53.72</v>
      </c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  <c r="AK238" s="42"/>
      <c r="AL238" s="42"/>
      <c r="AM238" s="42"/>
      <c r="AN238" s="42"/>
      <c r="AO238" s="42"/>
      <c r="AP238" s="42"/>
      <c r="AQ238" s="42"/>
      <c r="AR238" s="42"/>
      <c r="AS238" s="42"/>
      <c r="AT238" s="42"/>
      <c r="AU238" s="42"/>
      <c r="AV238" s="42"/>
      <c r="AW238" s="42"/>
      <c r="AX238" s="42"/>
      <c r="AY238" s="42"/>
      <c r="AZ238" s="42"/>
      <c r="BA238" s="42"/>
      <c r="BB238" s="42"/>
      <c r="BC238" s="42"/>
      <c r="BD238" s="42"/>
      <c r="BE238" s="42"/>
      <c r="BF238" s="42"/>
      <c r="BG238" s="42"/>
      <c r="BH238" s="42"/>
      <c r="BI238" s="42"/>
      <c r="BJ238" s="42"/>
      <c r="BK238" s="42"/>
      <c r="BL238" s="42"/>
      <c r="BM238" s="42"/>
      <c r="BN238" s="42"/>
      <c r="BO238" s="42"/>
      <c r="BP238" s="42"/>
      <c r="BQ238" s="42"/>
      <c r="BR238" s="42"/>
      <c r="BS238" s="42"/>
      <c r="BT238" s="42"/>
      <c r="BU238" s="42"/>
      <c r="BV238" s="42"/>
      <c r="BW238" s="42"/>
      <c r="BX238" s="42"/>
      <c r="BY238" s="42"/>
      <c r="BZ238" s="43"/>
      <c r="CA238" s="43"/>
      <c r="CB238" s="43"/>
      <c r="CC238" s="43"/>
      <c r="CD238" s="43"/>
      <c r="CE238" s="43"/>
      <c r="CF238" s="43"/>
      <c r="CG238" s="43"/>
      <c r="CH238" s="43"/>
      <c r="CI238" s="43"/>
      <c r="CJ238" s="43"/>
      <c r="CK238" s="43"/>
      <c r="CL238" s="43"/>
      <c r="CM238" s="43"/>
      <c r="CN238" s="43"/>
      <c r="CO238" s="43"/>
      <c r="CP238" s="43"/>
      <c r="CQ238" s="43"/>
      <c r="CR238" s="43"/>
      <c r="CS238" s="43"/>
      <c r="CT238" s="43"/>
      <c r="CU238" s="43"/>
      <c r="CV238" s="43"/>
      <c r="CW238" s="43"/>
      <c r="CX238" s="43"/>
      <c r="CY238" s="43"/>
      <c r="CZ238" s="43"/>
      <c r="DA238" s="43"/>
      <c r="DB238" s="43"/>
      <c r="DC238" s="43"/>
      <c r="DD238" s="43"/>
      <c r="DE238" s="43"/>
      <c r="DF238" s="43"/>
      <c r="DG238" s="43"/>
      <c r="DH238" s="43"/>
      <c r="DI238" s="43"/>
      <c r="DJ238" s="43"/>
      <c r="DK238" s="43"/>
      <c r="DL238" s="43"/>
      <c r="DM238" s="43"/>
      <c r="DN238" s="43"/>
      <c r="DO238" s="43"/>
      <c r="DP238" s="43"/>
      <c r="DQ238" s="43"/>
      <c r="DR238" s="43"/>
      <c r="DS238" s="43"/>
      <c r="DT238" s="43"/>
      <c r="DU238" s="43"/>
    </row>
    <row r="239" spans="1:125" x14ac:dyDescent="0.3">
      <c r="A239" s="42"/>
      <c r="B239" s="42"/>
      <c r="C239" s="42" t="s">
        <v>159</v>
      </c>
      <c r="D239" s="42"/>
      <c r="E239" s="42"/>
      <c r="F239" s="42" t="s">
        <v>157</v>
      </c>
      <c r="G239" s="115">
        <f>ROUND((H200-(G233/G202)*ABS(H200-G201)),3)</f>
        <v>49.07</v>
      </c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  <c r="AV239" s="42"/>
      <c r="AW239" s="42"/>
      <c r="AX239" s="42"/>
      <c r="AY239" s="42"/>
      <c r="AZ239" s="42"/>
      <c r="BA239" s="42"/>
      <c r="BB239" s="42"/>
      <c r="BC239" s="42"/>
      <c r="BD239" s="42"/>
      <c r="BE239" s="42"/>
      <c r="BF239" s="42"/>
      <c r="BG239" s="42"/>
      <c r="BH239" s="42"/>
      <c r="BI239" s="42"/>
      <c r="BJ239" s="42"/>
      <c r="BK239" s="42"/>
      <c r="BL239" s="42"/>
      <c r="BM239" s="42"/>
      <c r="BN239" s="42"/>
      <c r="BO239" s="42"/>
      <c r="BP239" s="42"/>
      <c r="BQ239" s="42"/>
      <c r="BR239" s="42"/>
      <c r="BS239" s="42"/>
      <c r="BT239" s="42"/>
      <c r="BU239" s="42"/>
      <c r="BV239" s="42"/>
      <c r="BW239" s="42"/>
      <c r="BX239" s="42"/>
      <c r="BY239" s="42"/>
      <c r="BZ239" s="43"/>
      <c r="CA239" s="43"/>
      <c r="CB239" s="43"/>
      <c r="CC239" s="43"/>
      <c r="CD239" s="43"/>
      <c r="CE239" s="43"/>
      <c r="CF239" s="43"/>
      <c r="CG239" s="43"/>
      <c r="CH239" s="43"/>
      <c r="CI239" s="43"/>
      <c r="CJ239" s="43"/>
      <c r="CK239" s="43"/>
      <c r="CL239" s="43"/>
      <c r="CM239" s="43"/>
      <c r="CN239" s="43"/>
      <c r="CO239" s="43"/>
      <c r="CP239" s="43"/>
      <c r="CQ239" s="43"/>
      <c r="CR239" s="43"/>
      <c r="CS239" s="43"/>
      <c r="CT239" s="43"/>
      <c r="CU239" s="43"/>
      <c r="CV239" s="43"/>
      <c r="CW239" s="43"/>
      <c r="CX239" s="43"/>
      <c r="CY239" s="43"/>
      <c r="CZ239" s="43"/>
      <c r="DA239" s="43"/>
      <c r="DB239" s="43"/>
      <c r="DC239" s="43"/>
      <c r="DD239" s="43"/>
      <c r="DE239" s="43"/>
      <c r="DF239" s="43"/>
      <c r="DG239" s="43"/>
      <c r="DH239" s="43"/>
      <c r="DI239" s="43"/>
      <c r="DJ239" s="43"/>
      <c r="DK239" s="43"/>
      <c r="DL239" s="43"/>
      <c r="DM239" s="43"/>
      <c r="DN239" s="43"/>
      <c r="DO239" s="43"/>
      <c r="DP239" s="43"/>
      <c r="DQ239" s="43"/>
      <c r="DR239" s="43"/>
      <c r="DS239" s="43"/>
      <c r="DT239" s="43"/>
      <c r="DU239" s="43"/>
    </row>
    <row r="240" spans="1:125" x14ac:dyDescent="0.3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  <c r="AV240" s="42"/>
      <c r="AW240" s="42"/>
      <c r="AX240" s="42"/>
      <c r="AY240" s="42"/>
      <c r="AZ240" s="42"/>
      <c r="BA240" s="42"/>
      <c r="BB240" s="42"/>
      <c r="BC240" s="42"/>
      <c r="BD240" s="42"/>
      <c r="BE240" s="42"/>
      <c r="BF240" s="42"/>
      <c r="BG240" s="42"/>
      <c r="BH240" s="42"/>
      <c r="BI240" s="42"/>
      <c r="BJ240" s="42"/>
      <c r="BK240" s="42"/>
      <c r="BL240" s="42"/>
      <c r="BM240" s="42"/>
      <c r="BN240" s="42"/>
      <c r="BO240" s="42"/>
      <c r="BP240" s="42"/>
      <c r="BQ240" s="42"/>
      <c r="BR240" s="42"/>
      <c r="BS240" s="42"/>
      <c r="BT240" s="42"/>
      <c r="BU240" s="42"/>
      <c r="BV240" s="42"/>
      <c r="BW240" s="42"/>
      <c r="BX240" s="42"/>
      <c r="BY240" s="42"/>
      <c r="BZ240" s="43"/>
      <c r="CA240" s="43"/>
      <c r="CB240" s="43"/>
      <c r="CC240" s="43"/>
      <c r="CD240" s="43"/>
      <c r="CE240" s="43"/>
      <c r="CF240" s="43"/>
      <c r="CG240" s="43"/>
      <c r="CH240" s="43"/>
      <c r="CI240" s="43"/>
      <c r="CJ240" s="43"/>
      <c r="CK240" s="43"/>
      <c r="CL240" s="43"/>
      <c r="CM240" s="43"/>
      <c r="CN240" s="43"/>
      <c r="CO240" s="43"/>
      <c r="CP240" s="43"/>
      <c r="CQ240" s="43"/>
      <c r="CR240" s="43"/>
      <c r="CS240" s="43"/>
      <c r="CT240" s="43"/>
      <c r="CU240" s="43"/>
      <c r="CV240" s="43"/>
      <c r="CW240" s="43"/>
      <c r="CX240" s="43"/>
      <c r="CY240" s="43"/>
      <c r="CZ240" s="43"/>
      <c r="DA240" s="43"/>
      <c r="DB240" s="43"/>
      <c r="DC240" s="43"/>
      <c r="DD240" s="43"/>
      <c r="DE240" s="43"/>
      <c r="DF240" s="43"/>
      <c r="DG240" s="43"/>
      <c r="DH240" s="43"/>
      <c r="DI240" s="43"/>
      <c r="DJ240" s="43"/>
      <c r="DK240" s="43"/>
      <c r="DL240" s="43"/>
      <c r="DM240" s="43"/>
      <c r="DN240" s="43"/>
      <c r="DO240" s="43"/>
      <c r="DP240" s="43"/>
      <c r="DQ240" s="43"/>
      <c r="DR240" s="43"/>
      <c r="DS240" s="43"/>
      <c r="DT240" s="43"/>
      <c r="DU240" s="43"/>
    </row>
    <row r="241" spans="1:125" x14ac:dyDescent="0.3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  <c r="BM241" s="42"/>
      <c r="BN241" s="42"/>
      <c r="BO241" s="42"/>
      <c r="BP241" s="42"/>
      <c r="BQ241" s="42"/>
      <c r="BR241" s="42"/>
      <c r="BS241" s="42"/>
      <c r="BT241" s="42"/>
      <c r="BU241" s="42"/>
      <c r="BV241" s="42"/>
      <c r="BW241" s="42"/>
      <c r="BX241" s="42"/>
      <c r="BY241" s="42"/>
      <c r="BZ241" s="43"/>
      <c r="CA241" s="43"/>
      <c r="CB241" s="43"/>
      <c r="CC241" s="43"/>
      <c r="CD241" s="43"/>
      <c r="CE241" s="43"/>
      <c r="CF241" s="43"/>
      <c r="CG241" s="43"/>
      <c r="CH241" s="43"/>
      <c r="CI241" s="43"/>
      <c r="CJ241" s="43"/>
      <c r="CK241" s="43"/>
      <c r="CL241" s="43"/>
      <c r="CM241" s="43"/>
      <c r="CN241" s="43"/>
      <c r="CO241" s="43"/>
      <c r="CP241" s="43"/>
      <c r="CQ241" s="43"/>
      <c r="CR241" s="43"/>
      <c r="CS241" s="43"/>
      <c r="CT241" s="43"/>
      <c r="CU241" s="43"/>
      <c r="CV241" s="43"/>
      <c r="CW241" s="43"/>
      <c r="CX241" s="43"/>
      <c r="CY241" s="43"/>
      <c r="CZ241" s="43"/>
      <c r="DA241" s="43"/>
      <c r="DB241" s="43"/>
      <c r="DC241" s="43"/>
      <c r="DD241" s="43"/>
      <c r="DE241" s="43"/>
      <c r="DF241" s="43"/>
      <c r="DG241" s="43"/>
      <c r="DH241" s="43"/>
      <c r="DI241" s="43"/>
      <c r="DJ241" s="43"/>
      <c r="DK241" s="43"/>
      <c r="DL241" s="43"/>
      <c r="DM241" s="43"/>
      <c r="DN241" s="43"/>
      <c r="DO241" s="43"/>
      <c r="DP241" s="43"/>
      <c r="DQ241" s="43"/>
      <c r="DR241" s="43"/>
      <c r="DS241" s="43"/>
      <c r="DT241" s="43"/>
      <c r="DU241" s="43"/>
    </row>
    <row r="242" spans="1:125" x14ac:dyDescent="0.3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  <c r="AM242" s="42"/>
      <c r="AN242" s="42"/>
      <c r="AO242" s="42"/>
      <c r="AP242" s="42"/>
      <c r="AQ242" s="42"/>
      <c r="AR242" s="42"/>
      <c r="AS242" s="42"/>
      <c r="AT242" s="42"/>
      <c r="AU242" s="42"/>
      <c r="AV242" s="42"/>
      <c r="AW242" s="42"/>
      <c r="AX242" s="42"/>
      <c r="AY242" s="42"/>
      <c r="AZ242" s="42"/>
      <c r="BA242" s="42"/>
      <c r="BB242" s="42"/>
      <c r="BC242" s="42"/>
      <c r="BD242" s="42"/>
      <c r="BE242" s="42"/>
      <c r="BF242" s="42"/>
      <c r="BG242" s="42"/>
      <c r="BH242" s="42"/>
      <c r="BI242" s="42"/>
      <c r="BJ242" s="42"/>
      <c r="BK242" s="42"/>
      <c r="BL242" s="42"/>
      <c r="BM242" s="42"/>
      <c r="BN242" s="42"/>
      <c r="BO242" s="42"/>
      <c r="BP242" s="42"/>
      <c r="BQ242" s="42"/>
      <c r="BR242" s="42"/>
      <c r="BS242" s="42"/>
      <c r="BT242" s="42"/>
      <c r="BU242" s="42"/>
      <c r="BV242" s="42"/>
      <c r="BW242" s="42"/>
      <c r="BX242" s="42"/>
      <c r="BY242" s="42"/>
      <c r="BZ242" s="43"/>
      <c r="CA242" s="43"/>
      <c r="CB242" s="43"/>
      <c r="CC242" s="43"/>
      <c r="CD242" s="43"/>
      <c r="CE242" s="43"/>
      <c r="CF242" s="43"/>
      <c r="CG242" s="43"/>
      <c r="CH242" s="43"/>
      <c r="CI242" s="43"/>
      <c r="CJ242" s="43"/>
      <c r="CK242" s="43"/>
      <c r="CL242" s="43"/>
      <c r="CM242" s="43"/>
      <c r="CN242" s="43"/>
      <c r="CO242" s="43"/>
      <c r="CP242" s="43"/>
      <c r="CQ242" s="43"/>
      <c r="CR242" s="43"/>
      <c r="CS242" s="43"/>
      <c r="CT242" s="43"/>
      <c r="CU242" s="43"/>
      <c r="CV242" s="43"/>
      <c r="CW242" s="43"/>
      <c r="CX242" s="43"/>
      <c r="CY242" s="43"/>
      <c r="CZ242" s="43"/>
      <c r="DA242" s="43"/>
      <c r="DB242" s="43"/>
      <c r="DC242" s="43"/>
      <c r="DD242" s="43"/>
      <c r="DE242" s="43"/>
      <c r="DF242" s="43"/>
      <c r="DG242" s="43"/>
      <c r="DH242" s="43"/>
      <c r="DI242" s="43"/>
      <c r="DJ242" s="43"/>
      <c r="DK242" s="43"/>
      <c r="DL242" s="43"/>
      <c r="DM242" s="43"/>
      <c r="DN242" s="43"/>
      <c r="DO242" s="43"/>
      <c r="DP242" s="43"/>
      <c r="DQ242" s="43"/>
      <c r="DR242" s="43"/>
      <c r="DS242" s="43"/>
      <c r="DT242" s="43"/>
      <c r="DU242" s="43"/>
    </row>
    <row r="243" spans="1:125" x14ac:dyDescent="0.3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  <c r="AK243" s="42"/>
      <c r="AL243" s="42"/>
      <c r="AM243" s="42"/>
      <c r="AN243" s="42"/>
      <c r="AO243" s="42"/>
      <c r="AP243" s="42"/>
      <c r="AQ243" s="42"/>
      <c r="AR243" s="42"/>
      <c r="AS243" s="42"/>
      <c r="AT243" s="42"/>
      <c r="AU243" s="42"/>
      <c r="AV243" s="42"/>
      <c r="AW243" s="42"/>
      <c r="AX243" s="42"/>
      <c r="AY243" s="42"/>
      <c r="AZ243" s="42"/>
      <c r="BA243" s="42"/>
      <c r="BB243" s="42"/>
      <c r="BC243" s="42"/>
      <c r="BD243" s="42"/>
      <c r="BE243" s="42"/>
      <c r="BF243" s="42"/>
      <c r="BG243" s="42"/>
      <c r="BH243" s="42"/>
      <c r="BI243" s="42"/>
      <c r="BJ243" s="42"/>
      <c r="BK243" s="42"/>
      <c r="BL243" s="42"/>
      <c r="BM243" s="42"/>
      <c r="BN243" s="42"/>
      <c r="BO243" s="42"/>
      <c r="BP243" s="42"/>
      <c r="BQ243" s="42"/>
      <c r="BR243" s="42"/>
      <c r="BS243" s="42"/>
      <c r="BT243" s="42"/>
      <c r="BU243" s="42"/>
      <c r="BV243" s="42"/>
      <c r="BW243" s="42"/>
      <c r="BX243" s="42"/>
      <c r="BY243" s="42"/>
      <c r="BZ243" s="43"/>
      <c r="CA243" s="43"/>
      <c r="CB243" s="43"/>
      <c r="CC243" s="43"/>
      <c r="CD243" s="43"/>
      <c r="CE243" s="43"/>
      <c r="CF243" s="43"/>
      <c r="CG243" s="43"/>
      <c r="CH243" s="43"/>
      <c r="CI243" s="43"/>
      <c r="CJ243" s="43"/>
      <c r="CK243" s="43"/>
      <c r="CL243" s="43"/>
      <c r="CM243" s="43"/>
      <c r="CN243" s="43"/>
      <c r="CO243" s="43"/>
      <c r="CP243" s="43"/>
      <c r="CQ243" s="43"/>
      <c r="CR243" s="43"/>
      <c r="CS243" s="43"/>
      <c r="CT243" s="43"/>
      <c r="CU243" s="43"/>
      <c r="CV243" s="43"/>
      <c r="CW243" s="43"/>
      <c r="CX243" s="43"/>
      <c r="CY243" s="43"/>
      <c r="CZ243" s="43"/>
      <c r="DA243" s="43"/>
      <c r="DB243" s="43"/>
      <c r="DC243" s="43"/>
      <c r="DD243" s="43"/>
      <c r="DE243" s="43"/>
      <c r="DF243" s="43"/>
      <c r="DG243" s="43"/>
      <c r="DH243" s="43"/>
      <c r="DI243" s="43"/>
      <c r="DJ243" s="43"/>
      <c r="DK243" s="43"/>
      <c r="DL243" s="43"/>
      <c r="DM243" s="43"/>
      <c r="DN243" s="43"/>
      <c r="DO243" s="43"/>
      <c r="DP243" s="43"/>
      <c r="DQ243" s="43"/>
      <c r="DR243" s="43"/>
      <c r="DS243" s="43"/>
      <c r="DT243" s="43"/>
      <c r="DU243" s="43"/>
    </row>
    <row r="244" spans="1:125" x14ac:dyDescent="0.3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  <c r="AK244" s="42"/>
      <c r="AL244" s="42"/>
      <c r="AM244" s="42"/>
      <c r="AN244" s="42"/>
      <c r="AO244" s="42"/>
      <c r="AP244" s="42"/>
      <c r="AQ244" s="42"/>
      <c r="AR244" s="42"/>
      <c r="AS244" s="42"/>
      <c r="AT244" s="42"/>
      <c r="AU244" s="42"/>
      <c r="AV244" s="42"/>
      <c r="AW244" s="42"/>
      <c r="AX244" s="42"/>
      <c r="AY244" s="42"/>
      <c r="AZ244" s="42"/>
      <c r="BA244" s="42"/>
      <c r="BB244" s="42"/>
      <c r="BC244" s="42"/>
      <c r="BD244" s="42"/>
      <c r="BE244" s="42"/>
      <c r="BF244" s="42"/>
      <c r="BG244" s="42"/>
      <c r="BH244" s="42"/>
      <c r="BI244" s="42"/>
      <c r="BJ244" s="42"/>
      <c r="BK244" s="42"/>
      <c r="BL244" s="42"/>
      <c r="BM244" s="42"/>
      <c r="BN244" s="42"/>
      <c r="BO244" s="42"/>
      <c r="BP244" s="42"/>
      <c r="BQ244" s="42"/>
      <c r="BR244" s="42"/>
      <c r="BS244" s="42"/>
      <c r="BT244" s="42"/>
      <c r="BU244" s="42"/>
      <c r="BV244" s="42"/>
      <c r="BW244" s="42"/>
      <c r="BX244" s="42"/>
      <c r="BY244" s="42"/>
      <c r="BZ244" s="43"/>
      <c r="CA244" s="43"/>
      <c r="CB244" s="43"/>
      <c r="CC244" s="43"/>
      <c r="CD244" s="43"/>
      <c r="CE244" s="43"/>
      <c r="CF244" s="43"/>
      <c r="CG244" s="43"/>
      <c r="CH244" s="43"/>
      <c r="CI244" s="43"/>
      <c r="CJ244" s="43"/>
      <c r="CK244" s="43"/>
      <c r="CL244" s="43"/>
      <c r="CM244" s="43"/>
      <c r="CN244" s="43"/>
      <c r="CO244" s="43"/>
      <c r="CP244" s="43"/>
      <c r="CQ244" s="43"/>
      <c r="CR244" s="43"/>
      <c r="CS244" s="43"/>
      <c r="CT244" s="43"/>
      <c r="CU244" s="43"/>
      <c r="CV244" s="43"/>
      <c r="CW244" s="43"/>
      <c r="CX244" s="43"/>
      <c r="CY244" s="43"/>
      <c r="CZ244" s="43"/>
      <c r="DA244" s="43"/>
      <c r="DB244" s="43"/>
      <c r="DC244" s="43"/>
      <c r="DD244" s="43"/>
      <c r="DE244" s="43"/>
      <c r="DF244" s="43"/>
      <c r="DG244" s="43"/>
      <c r="DH244" s="43"/>
      <c r="DI244" s="43"/>
      <c r="DJ244" s="43"/>
      <c r="DK244" s="43"/>
      <c r="DL244" s="43"/>
      <c r="DM244" s="43"/>
      <c r="DN244" s="43"/>
      <c r="DO244" s="43"/>
      <c r="DP244" s="43"/>
      <c r="DQ244" s="43"/>
      <c r="DR244" s="43"/>
      <c r="DS244" s="43"/>
      <c r="DT244" s="43"/>
      <c r="DU244" s="43"/>
    </row>
    <row r="245" spans="1:125" x14ac:dyDescent="0.3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  <c r="BM245" s="42"/>
      <c r="BN245" s="42"/>
      <c r="BO245" s="42"/>
      <c r="BP245" s="42"/>
      <c r="BQ245" s="42"/>
      <c r="BR245" s="42"/>
      <c r="BS245" s="42"/>
      <c r="BT245" s="42"/>
      <c r="BU245" s="42"/>
      <c r="BV245" s="42"/>
      <c r="BW245" s="42"/>
      <c r="BX245" s="42"/>
      <c r="BY245" s="42"/>
      <c r="BZ245" s="43"/>
      <c r="CA245" s="43"/>
      <c r="CB245" s="43"/>
      <c r="CC245" s="43"/>
      <c r="CD245" s="43"/>
      <c r="CE245" s="43"/>
      <c r="CF245" s="43"/>
      <c r="CG245" s="43"/>
      <c r="CH245" s="43"/>
      <c r="CI245" s="43"/>
      <c r="CJ245" s="43"/>
      <c r="CK245" s="43"/>
      <c r="CL245" s="43"/>
      <c r="CM245" s="43"/>
      <c r="CN245" s="43"/>
      <c r="CO245" s="43"/>
      <c r="CP245" s="43"/>
      <c r="CQ245" s="43"/>
      <c r="CR245" s="43"/>
      <c r="CS245" s="43"/>
      <c r="CT245" s="43"/>
      <c r="CU245" s="43"/>
      <c r="CV245" s="43"/>
      <c r="CW245" s="43"/>
      <c r="CX245" s="43"/>
      <c r="CY245" s="43"/>
      <c r="CZ245" s="43"/>
      <c r="DA245" s="43"/>
      <c r="DB245" s="43"/>
      <c r="DC245" s="43"/>
      <c r="DD245" s="43"/>
      <c r="DE245" s="43"/>
      <c r="DF245" s="43"/>
      <c r="DG245" s="43"/>
      <c r="DH245" s="43"/>
      <c r="DI245" s="43"/>
      <c r="DJ245" s="43"/>
      <c r="DK245" s="43"/>
      <c r="DL245" s="43"/>
      <c r="DM245" s="43"/>
      <c r="DN245" s="43"/>
      <c r="DO245" s="43"/>
      <c r="DP245" s="43"/>
      <c r="DQ245" s="43"/>
      <c r="DR245" s="43"/>
      <c r="DS245" s="43"/>
      <c r="DT245" s="43"/>
      <c r="DU245" s="43"/>
    </row>
    <row r="246" spans="1:125" x14ac:dyDescent="0.3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  <c r="AK246" s="42"/>
      <c r="AL246" s="42"/>
      <c r="AM246" s="42"/>
      <c r="AN246" s="42"/>
      <c r="AO246" s="42"/>
      <c r="AP246" s="42"/>
      <c r="AQ246" s="42"/>
      <c r="AR246" s="42"/>
      <c r="AS246" s="42"/>
      <c r="AT246" s="42"/>
      <c r="AU246" s="42"/>
      <c r="AV246" s="42"/>
      <c r="AW246" s="42"/>
      <c r="AX246" s="42"/>
      <c r="AY246" s="42"/>
      <c r="AZ246" s="42"/>
      <c r="BA246" s="42"/>
      <c r="BB246" s="42"/>
      <c r="BC246" s="42"/>
      <c r="BD246" s="42"/>
      <c r="BE246" s="42"/>
      <c r="BF246" s="42"/>
      <c r="BG246" s="42"/>
      <c r="BH246" s="42"/>
      <c r="BI246" s="42"/>
      <c r="BJ246" s="42"/>
      <c r="BK246" s="42"/>
      <c r="BL246" s="42"/>
      <c r="BM246" s="42"/>
      <c r="BN246" s="42"/>
      <c r="BO246" s="42"/>
      <c r="BP246" s="42"/>
      <c r="BQ246" s="42"/>
      <c r="BR246" s="42"/>
      <c r="BS246" s="42"/>
      <c r="BT246" s="42"/>
      <c r="BU246" s="42"/>
      <c r="BV246" s="42"/>
      <c r="BW246" s="42"/>
      <c r="BX246" s="42"/>
      <c r="BY246" s="42"/>
      <c r="BZ246" s="43"/>
      <c r="CA246" s="43"/>
      <c r="CB246" s="43"/>
      <c r="CC246" s="43"/>
      <c r="CD246" s="43"/>
      <c r="CE246" s="43"/>
      <c r="CF246" s="43"/>
      <c r="CG246" s="43"/>
      <c r="CH246" s="43"/>
      <c r="CI246" s="43"/>
      <c r="CJ246" s="43"/>
      <c r="CK246" s="43"/>
      <c r="CL246" s="43"/>
      <c r="CM246" s="43"/>
      <c r="CN246" s="43"/>
      <c r="CO246" s="43"/>
      <c r="CP246" s="43"/>
      <c r="CQ246" s="43"/>
      <c r="CR246" s="43"/>
      <c r="CS246" s="43"/>
      <c r="CT246" s="43"/>
      <c r="CU246" s="43"/>
      <c r="CV246" s="43"/>
      <c r="CW246" s="43"/>
      <c r="CX246" s="43"/>
      <c r="CY246" s="43"/>
      <c r="CZ246" s="43"/>
      <c r="DA246" s="43"/>
      <c r="DB246" s="43"/>
      <c r="DC246" s="43"/>
      <c r="DD246" s="43"/>
      <c r="DE246" s="43"/>
      <c r="DF246" s="43"/>
      <c r="DG246" s="43"/>
      <c r="DH246" s="43"/>
      <c r="DI246" s="43"/>
      <c r="DJ246" s="43"/>
      <c r="DK246" s="43"/>
      <c r="DL246" s="43"/>
      <c r="DM246" s="43"/>
      <c r="DN246" s="43"/>
      <c r="DO246" s="43"/>
      <c r="DP246" s="43"/>
      <c r="DQ246" s="43"/>
      <c r="DR246" s="43"/>
      <c r="DS246" s="43"/>
      <c r="DT246" s="43"/>
      <c r="DU246" s="43"/>
    </row>
    <row r="247" spans="1:125" x14ac:dyDescent="0.3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  <c r="BA247" s="42"/>
      <c r="BB247" s="42"/>
      <c r="BC247" s="42"/>
      <c r="BD247" s="42"/>
      <c r="BE247" s="42"/>
      <c r="BF247" s="42"/>
      <c r="BG247" s="42"/>
      <c r="BH247" s="42"/>
      <c r="BI247" s="42"/>
      <c r="BJ247" s="42"/>
      <c r="BK247" s="42"/>
      <c r="BL247" s="42"/>
      <c r="BM247" s="42"/>
      <c r="BN247" s="42"/>
      <c r="BO247" s="42"/>
      <c r="BP247" s="42"/>
      <c r="BQ247" s="42"/>
      <c r="BR247" s="42"/>
      <c r="BS247" s="42"/>
      <c r="BT247" s="42"/>
      <c r="BU247" s="42"/>
      <c r="BV247" s="42"/>
      <c r="BW247" s="42"/>
      <c r="BX247" s="42"/>
      <c r="BY247" s="42"/>
    </row>
    <row r="248" spans="1:125" x14ac:dyDescent="0.3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  <c r="BM248" s="42"/>
      <c r="BN248" s="42"/>
      <c r="BO248" s="42"/>
      <c r="BP248" s="42"/>
      <c r="BQ248" s="42"/>
      <c r="BR248" s="42"/>
      <c r="BS248" s="42"/>
      <c r="BT248" s="42"/>
      <c r="BU248" s="42"/>
      <c r="BV248" s="42"/>
      <c r="BW248" s="42"/>
      <c r="BX248" s="42"/>
      <c r="BY248" s="42"/>
    </row>
    <row r="249" spans="1:125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  <c r="AV249" s="42"/>
      <c r="AW249" s="42"/>
      <c r="AX249" s="42"/>
      <c r="AY249" s="42"/>
      <c r="AZ249" s="42"/>
      <c r="BA249" s="42"/>
      <c r="BB249" s="42"/>
      <c r="BC249" s="42"/>
      <c r="BD249" s="42"/>
      <c r="BE249" s="42"/>
      <c r="BF249" s="42"/>
      <c r="BG249" s="42"/>
      <c r="BH249" s="42"/>
      <c r="BI249" s="42"/>
      <c r="BJ249" s="42"/>
      <c r="BK249" s="42"/>
      <c r="BL249" s="42"/>
      <c r="BM249" s="42"/>
      <c r="BN249" s="42"/>
      <c r="BO249" s="42"/>
      <c r="BP249" s="42"/>
      <c r="BQ249" s="42"/>
      <c r="BR249" s="42"/>
      <c r="BS249" s="42"/>
      <c r="BT249" s="42"/>
      <c r="BU249" s="42"/>
      <c r="BV249" s="42"/>
      <c r="BW249" s="42"/>
      <c r="BX249" s="42"/>
      <c r="BY249" s="42"/>
    </row>
    <row r="250" spans="1:125" x14ac:dyDescent="0.3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  <c r="BA250" s="42"/>
      <c r="BB250" s="42"/>
      <c r="BC250" s="42"/>
      <c r="BD250" s="42"/>
      <c r="BE250" s="42"/>
      <c r="BF250" s="42"/>
      <c r="BG250" s="42"/>
      <c r="BH250" s="42"/>
      <c r="BI250" s="42"/>
      <c r="BJ250" s="42"/>
      <c r="BK250" s="42"/>
      <c r="BL250" s="42"/>
      <c r="BM250" s="42"/>
      <c r="BN250" s="42"/>
      <c r="BO250" s="42"/>
      <c r="BP250" s="42"/>
      <c r="BQ250" s="42"/>
      <c r="BR250" s="42"/>
      <c r="BS250" s="42"/>
      <c r="BT250" s="42"/>
      <c r="BU250" s="42"/>
      <c r="BV250" s="42"/>
      <c r="BW250" s="42"/>
      <c r="BX250" s="42"/>
      <c r="BY250" s="42"/>
    </row>
    <row r="251" spans="1:125" x14ac:dyDescent="0.3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  <c r="BA251" s="42"/>
      <c r="BB251" s="42"/>
      <c r="BC251" s="42"/>
      <c r="BD251" s="42"/>
      <c r="BE251" s="42"/>
      <c r="BF251" s="42"/>
      <c r="BG251" s="42"/>
      <c r="BH251" s="42"/>
      <c r="BI251" s="42"/>
      <c r="BJ251" s="42"/>
      <c r="BK251" s="42"/>
      <c r="BL251" s="42"/>
      <c r="BM251" s="42"/>
      <c r="BN251" s="42"/>
      <c r="BO251" s="42"/>
      <c r="BP251" s="42"/>
      <c r="BQ251" s="42"/>
      <c r="BR251" s="42"/>
      <c r="BS251" s="42"/>
      <c r="BT251" s="42"/>
      <c r="BU251" s="42"/>
      <c r="BV251" s="42"/>
      <c r="BW251" s="42"/>
      <c r="BX251" s="42"/>
      <c r="BY251" s="42"/>
    </row>
    <row r="252" spans="1:125" x14ac:dyDescent="0.3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2"/>
      <c r="AY252" s="42"/>
      <c r="AZ252" s="42"/>
      <c r="BA252" s="42"/>
      <c r="BB252" s="42"/>
      <c r="BC252" s="42"/>
      <c r="BD252" s="42"/>
      <c r="BE252" s="42"/>
      <c r="BF252" s="42"/>
      <c r="BG252" s="42"/>
      <c r="BH252" s="42"/>
      <c r="BI252" s="42"/>
      <c r="BJ252" s="42"/>
      <c r="BK252" s="42"/>
      <c r="BL252" s="42"/>
      <c r="BM252" s="42"/>
      <c r="BN252" s="42"/>
      <c r="BO252" s="42"/>
      <c r="BP252" s="42"/>
      <c r="BQ252" s="42"/>
      <c r="BR252" s="42"/>
      <c r="BS252" s="42"/>
      <c r="BT252" s="42"/>
      <c r="BU252" s="42"/>
      <c r="BV252" s="42"/>
      <c r="BW252" s="42"/>
      <c r="BX252" s="42"/>
      <c r="BY252" s="42"/>
    </row>
    <row r="253" spans="1:125" x14ac:dyDescent="0.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  <c r="AV253" s="42"/>
      <c r="AW253" s="42"/>
      <c r="AX253" s="42"/>
      <c r="AY253" s="42"/>
      <c r="AZ253" s="42"/>
      <c r="BA253" s="42"/>
      <c r="BB253" s="42"/>
      <c r="BC253" s="42"/>
      <c r="BD253" s="42"/>
      <c r="BE253" s="42"/>
      <c r="BF253" s="42"/>
      <c r="BG253" s="42"/>
      <c r="BH253" s="42"/>
      <c r="BI253" s="42"/>
      <c r="BJ253" s="42"/>
      <c r="BK253" s="42"/>
      <c r="BL253" s="42"/>
      <c r="BM253" s="42"/>
      <c r="BN253" s="42"/>
      <c r="BO253" s="42"/>
      <c r="BP253" s="42"/>
      <c r="BQ253" s="42"/>
      <c r="BR253" s="42"/>
      <c r="BS253" s="42"/>
      <c r="BT253" s="42"/>
      <c r="BU253" s="42"/>
      <c r="BV253" s="42"/>
      <c r="BW253" s="42"/>
      <c r="BX253" s="42"/>
      <c r="BY253" s="42"/>
    </row>
    <row r="254" spans="1:125" x14ac:dyDescent="0.3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  <c r="BM254" s="42"/>
      <c r="BN254" s="42"/>
      <c r="BO254" s="42"/>
      <c r="BP254" s="42"/>
      <c r="BQ254" s="42"/>
      <c r="BR254" s="42"/>
      <c r="BS254" s="42"/>
      <c r="BT254" s="42"/>
      <c r="BU254" s="42"/>
      <c r="BV254" s="42"/>
      <c r="BW254" s="42"/>
      <c r="BX254" s="42"/>
      <c r="BY254" s="42"/>
    </row>
    <row r="255" spans="1:125" x14ac:dyDescent="0.3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  <c r="BM255" s="42"/>
      <c r="BN255" s="42"/>
      <c r="BO255" s="42"/>
      <c r="BP255" s="42"/>
      <c r="BQ255" s="42"/>
      <c r="BR255" s="42"/>
      <c r="BS255" s="42"/>
      <c r="BT255" s="42"/>
      <c r="BU255" s="42"/>
      <c r="BV255" s="42"/>
      <c r="BW255" s="42"/>
      <c r="BX255" s="42"/>
      <c r="BY255" s="42"/>
    </row>
    <row r="256" spans="1:125" x14ac:dyDescent="0.3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  <c r="BM256" s="42"/>
      <c r="BN256" s="42"/>
      <c r="BO256" s="42"/>
      <c r="BP256" s="42"/>
      <c r="BQ256" s="42"/>
      <c r="BR256" s="42"/>
      <c r="BS256" s="42"/>
      <c r="BT256" s="42"/>
      <c r="BU256" s="42"/>
      <c r="BV256" s="42"/>
      <c r="BW256" s="42"/>
      <c r="BX256" s="42"/>
      <c r="BY256" s="42"/>
    </row>
    <row r="257" spans="1:77" x14ac:dyDescent="0.3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  <c r="BA257" s="42"/>
      <c r="BB257" s="42"/>
      <c r="BC257" s="42"/>
      <c r="BD257" s="42"/>
      <c r="BE257" s="42"/>
      <c r="BF257" s="42"/>
      <c r="BG257" s="42"/>
      <c r="BH257" s="42"/>
      <c r="BI257" s="42"/>
      <c r="BJ257" s="42"/>
      <c r="BK257" s="42"/>
      <c r="BL257" s="42"/>
      <c r="BM257" s="42"/>
      <c r="BN257" s="42"/>
      <c r="BO257" s="42"/>
      <c r="BP257" s="42"/>
      <c r="BQ257" s="42"/>
      <c r="BR257" s="42"/>
      <c r="BS257" s="42"/>
      <c r="BT257" s="42"/>
      <c r="BU257" s="42"/>
      <c r="BV257" s="42"/>
      <c r="BW257" s="42"/>
      <c r="BX257" s="42"/>
      <c r="BY257" s="42"/>
    </row>
    <row r="258" spans="1:77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  <c r="BH258" s="42"/>
      <c r="BI258" s="42"/>
      <c r="BJ258" s="42"/>
      <c r="BK258" s="42"/>
      <c r="BL258" s="42"/>
      <c r="BM258" s="42"/>
      <c r="BN258" s="42"/>
      <c r="BO258" s="42"/>
      <c r="BP258" s="42"/>
      <c r="BQ258" s="42"/>
      <c r="BR258" s="42"/>
      <c r="BS258" s="42"/>
      <c r="BT258" s="42"/>
      <c r="BU258" s="42"/>
      <c r="BV258" s="42"/>
      <c r="BW258" s="42"/>
      <c r="BX258" s="42"/>
      <c r="BY258" s="42"/>
    </row>
    <row r="259" spans="1:77" x14ac:dyDescent="0.3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42"/>
      <c r="AV259" s="42"/>
      <c r="AW259" s="42"/>
      <c r="AX259" s="42"/>
      <c r="AY259" s="42"/>
      <c r="AZ259" s="42"/>
      <c r="BA259" s="42"/>
      <c r="BB259" s="42"/>
      <c r="BC259" s="42"/>
      <c r="BD259" s="42"/>
      <c r="BE259" s="42"/>
      <c r="BF259" s="42"/>
      <c r="BG259" s="42"/>
      <c r="BH259" s="42"/>
      <c r="BI259" s="42"/>
      <c r="BJ259" s="42"/>
      <c r="BK259" s="42"/>
      <c r="BL259" s="42"/>
      <c r="BM259" s="42"/>
      <c r="BN259" s="42"/>
      <c r="BO259" s="42"/>
      <c r="BP259" s="42"/>
      <c r="BQ259" s="42"/>
      <c r="BR259" s="42"/>
      <c r="BS259" s="42"/>
      <c r="BT259" s="42"/>
      <c r="BU259" s="42"/>
      <c r="BV259" s="42"/>
      <c r="BW259" s="42"/>
      <c r="BX259" s="42"/>
      <c r="BY259" s="42"/>
    </row>
    <row r="260" spans="1:77" x14ac:dyDescent="0.3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2"/>
      <c r="AM260" s="42"/>
      <c r="AN260" s="42"/>
      <c r="AO260" s="42"/>
      <c r="AP260" s="42"/>
      <c r="AQ260" s="42"/>
      <c r="AR260" s="42"/>
      <c r="AS260" s="42"/>
      <c r="AT260" s="42"/>
      <c r="AU260" s="42"/>
      <c r="AV260" s="42"/>
      <c r="AW260" s="42"/>
      <c r="AX260" s="42"/>
      <c r="AY260" s="42"/>
      <c r="AZ260" s="42"/>
      <c r="BA260" s="42"/>
      <c r="BB260" s="42"/>
      <c r="BC260" s="42"/>
      <c r="BD260" s="42"/>
      <c r="BE260" s="42"/>
      <c r="BF260" s="42"/>
      <c r="BG260" s="42"/>
      <c r="BH260" s="42"/>
      <c r="BI260" s="42"/>
      <c r="BJ260" s="42"/>
      <c r="BK260" s="42"/>
      <c r="BL260" s="42"/>
      <c r="BM260" s="42"/>
      <c r="BN260" s="42"/>
      <c r="BO260" s="42"/>
      <c r="BP260" s="42"/>
      <c r="BQ260" s="42"/>
      <c r="BR260" s="42"/>
      <c r="BS260" s="42"/>
      <c r="BT260" s="42"/>
      <c r="BU260" s="42"/>
      <c r="BV260" s="42"/>
      <c r="BW260" s="42"/>
      <c r="BX260" s="42"/>
      <c r="BY260" s="42"/>
    </row>
    <row r="261" spans="1:77" x14ac:dyDescent="0.3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  <c r="AK261" s="42"/>
      <c r="AL261" s="42"/>
      <c r="AM261" s="42"/>
      <c r="AN261" s="42"/>
      <c r="AO261" s="42"/>
      <c r="AP261" s="42"/>
      <c r="AQ261" s="42"/>
      <c r="AR261" s="42"/>
      <c r="AS261" s="42"/>
      <c r="AT261" s="42"/>
      <c r="AU261" s="42"/>
      <c r="AV261" s="42"/>
      <c r="AW261" s="42"/>
      <c r="AX261" s="42"/>
      <c r="AY261" s="42"/>
      <c r="AZ261" s="42"/>
      <c r="BA261" s="42"/>
      <c r="BB261" s="42"/>
      <c r="BC261" s="42"/>
      <c r="BD261" s="42"/>
      <c r="BE261" s="42"/>
      <c r="BF261" s="42"/>
      <c r="BG261" s="42"/>
      <c r="BH261" s="42"/>
      <c r="BI261" s="42"/>
      <c r="BJ261" s="42"/>
      <c r="BK261" s="42"/>
      <c r="BL261" s="42"/>
      <c r="BM261" s="42"/>
      <c r="BN261" s="42"/>
      <c r="BO261" s="42"/>
      <c r="BP261" s="42"/>
      <c r="BQ261" s="42"/>
      <c r="BR261" s="42"/>
      <c r="BS261" s="42"/>
      <c r="BT261" s="42"/>
      <c r="BU261" s="42"/>
      <c r="BV261" s="42"/>
      <c r="BW261" s="42"/>
      <c r="BX261" s="42"/>
      <c r="BY261" s="42"/>
    </row>
    <row r="262" spans="1:77" x14ac:dyDescent="0.3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  <c r="AK262" s="42"/>
      <c r="AL262" s="42"/>
      <c r="AM262" s="42"/>
      <c r="AN262" s="42"/>
      <c r="AO262" s="42"/>
      <c r="AP262" s="42"/>
      <c r="AQ262" s="42"/>
      <c r="AR262" s="42"/>
      <c r="AS262" s="42"/>
      <c r="AT262" s="42"/>
      <c r="AU262" s="42"/>
      <c r="AV262" s="42"/>
      <c r="AW262" s="42"/>
      <c r="AX262" s="42"/>
      <c r="AY262" s="42"/>
      <c r="AZ262" s="42"/>
      <c r="BA262" s="42"/>
      <c r="BB262" s="42"/>
      <c r="BC262" s="42"/>
      <c r="BD262" s="42"/>
      <c r="BE262" s="42"/>
      <c r="BF262" s="42"/>
      <c r="BG262" s="42"/>
      <c r="BH262" s="42"/>
      <c r="BI262" s="42"/>
      <c r="BJ262" s="42"/>
      <c r="BK262" s="42"/>
      <c r="BL262" s="42"/>
      <c r="BM262" s="42"/>
      <c r="BN262" s="42"/>
      <c r="BO262" s="42"/>
      <c r="BP262" s="42"/>
      <c r="BQ262" s="42"/>
      <c r="BR262" s="42"/>
      <c r="BS262" s="42"/>
      <c r="BT262" s="42"/>
      <c r="BU262" s="42"/>
      <c r="BV262" s="42"/>
      <c r="BW262" s="42"/>
      <c r="BX262" s="42"/>
      <c r="BY262" s="42"/>
    </row>
    <row r="263" spans="1:77" x14ac:dyDescent="0.3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  <c r="AM263" s="42"/>
      <c r="AN263" s="42"/>
      <c r="AO263" s="42"/>
      <c r="AP263" s="42"/>
      <c r="AQ263" s="42"/>
      <c r="AR263" s="42"/>
      <c r="AS263" s="42"/>
      <c r="AT263" s="42"/>
      <c r="AU263" s="42"/>
      <c r="AV263" s="42"/>
      <c r="AW263" s="42"/>
      <c r="AX263" s="42"/>
      <c r="AY263" s="42"/>
      <c r="AZ263" s="42"/>
      <c r="BA263" s="42"/>
      <c r="BB263" s="42"/>
      <c r="BC263" s="42"/>
      <c r="BD263" s="42"/>
      <c r="BE263" s="42"/>
      <c r="BF263" s="42"/>
      <c r="BG263" s="42"/>
      <c r="BH263" s="42"/>
      <c r="BI263" s="42"/>
      <c r="BJ263" s="42"/>
      <c r="BK263" s="42"/>
      <c r="BL263" s="42"/>
      <c r="BM263" s="42"/>
      <c r="BN263" s="42"/>
      <c r="BO263" s="42"/>
      <c r="BP263" s="42"/>
      <c r="BQ263" s="42"/>
      <c r="BR263" s="42"/>
      <c r="BS263" s="42"/>
      <c r="BT263" s="42"/>
      <c r="BU263" s="42"/>
      <c r="BV263" s="42"/>
      <c r="BW263" s="42"/>
      <c r="BX263" s="42"/>
      <c r="BY263" s="42"/>
    </row>
    <row r="264" spans="1:77" x14ac:dyDescent="0.3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  <c r="AM264" s="42"/>
      <c r="AN264" s="42"/>
      <c r="AO264" s="42"/>
      <c r="AP264" s="42"/>
      <c r="AQ264" s="42"/>
      <c r="AR264" s="42"/>
      <c r="AS264" s="42"/>
      <c r="AT264" s="42"/>
      <c r="AU264" s="42"/>
      <c r="AV264" s="42"/>
      <c r="AW264" s="42"/>
      <c r="AX264" s="42"/>
      <c r="AY264" s="42"/>
      <c r="AZ264" s="42"/>
      <c r="BA264" s="42"/>
      <c r="BB264" s="42"/>
      <c r="BC264" s="42"/>
      <c r="BD264" s="42"/>
      <c r="BE264" s="42"/>
      <c r="BF264" s="42"/>
      <c r="BG264" s="42"/>
      <c r="BH264" s="42"/>
      <c r="BI264" s="42"/>
      <c r="BJ264" s="42"/>
      <c r="BK264" s="42"/>
      <c r="BL264" s="42"/>
      <c r="BM264" s="42"/>
      <c r="BN264" s="42"/>
      <c r="BO264" s="42"/>
      <c r="BP264" s="42"/>
      <c r="BQ264" s="42"/>
      <c r="BR264" s="42"/>
      <c r="BS264" s="42"/>
      <c r="BT264" s="42"/>
      <c r="BU264" s="42"/>
      <c r="BV264" s="42"/>
      <c r="BW264" s="42"/>
      <c r="BX264" s="42"/>
      <c r="BY264" s="42"/>
    </row>
    <row r="265" spans="1:77" x14ac:dyDescent="0.3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  <c r="BA265" s="42"/>
      <c r="BB265" s="42"/>
      <c r="BC265" s="42"/>
      <c r="BD265" s="42"/>
      <c r="BE265" s="42"/>
      <c r="BF265" s="42"/>
      <c r="BG265" s="42"/>
      <c r="BH265" s="42"/>
      <c r="BI265" s="42"/>
      <c r="BJ265" s="42"/>
      <c r="BK265" s="42"/>
      <c r="BL265" s="42"/>
      <c r="BM265" s="42"/>
      <c r="BN265" s="42"/>
      <c r="BO265" s="42"/>
      <c r="BP265" s="42"/>
      <c r="BQ265" s="42"/>
      <c r="BR265" s="42"/>
      <c r="BS265" s="42"/>
      <c r="BT265" s="42"/>
      <c r="BU265" s="42"/>
      <c r="BV265" s="42"/>
      <c r="BW265" s="42"/>
      <c r="BX265" s="42"/>
      <c r="BY265" s="42"/>
    </row>
    <row r="266" spans="1:77" x14ac:dyDescent="0.3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  <c r="AM266" s="42"/>
      <c r="AN266" s="42"/>
      <c r="AO266" s="42"/>
      <c r="AP266" s="42"/>
      <c r="AQ266" s="42"/>
      <c r="AR266" s="42"/>
      <c r="AS266" s="42"/>
      <c r="AT266" s="42"/>
      <c r="AU266" s="42"/>
      <c r="AV266" s="42"/>
      <c r="AW266" s="42"/>
      <c r="AX266" s="42"/>
      <c r="AY266" s="42"/>
      <c r="AZ266" s="42"/>
      <c r="BA266" s="42"/>
      <c r="BB266" s="42"/>
      <c r="BC266" s="42"/>
      <c r="BD266" s="42"/>
      <c r="BE266" s="42"/>
      <c r="BF266" s="42"/>
      <c r="BG266" s="42"/>
      <c r="BH266" s="42"/>
      <c r="BI266" s="42"/>
      <c r="BJ266" s="42"/>
      <c r="BK266" s="42"/>
      <c r="BL266" s="42"/>
      <c r="BM266" s="42"/>
      <c r="BN266" s="42"/>
      <c r="BO266" s="42"/>
      <c r="BP266" s="42"/>
      <c r="BQ266" s="42"/>
      <c r="BR266" s="42"/>
      <c r="BS266" s="42"/>
      <c r="BT266" s="42"/>
      <c r="BU266" s="42"/>
      <c r="BV266" s="42"/>
      <c r="BW266" s="42"/>
      <c r="BX266" s="42"/>
      <c r="BY266" s="42"/>
    </row>
    <row r="267" spans="1:77" x14ac:dyDescent="0.3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  <c r="BA267" s="42"/>
      <c r="BB267" s="42"/>
      <c r="BC267" s="42"/>
      <c r="BD267" s="42"/>
      <c r="BE267" s="42"/>
      <c r="BF267" s="42"/>
      <c r="BG267" s="42"/>
      <c r="BH267" s="42"/>
      <c r="BI267" s="42"/>
      <c r="BJ267" s="42"/>
      <c r="BK267" s="42"/>
      <c r="BL267" s="42"/>
      <c r="BM267" s="42"/>
      <c r="BN267" s="42"/>
      <c r="BO267" s="42"/>
      <c r="BP267" s="42"/>
      <c r="BQ267" s="42"/>
      <c r="BR267" s="42"/>
      <c r="BS267" s="42"/>
      <c r="BT267" s="42"/>
      <c r="BU267" s="42"/>
      <c r="BV267" s="42"/>
      <c r="BW267" s="42"/>
      <c r="BX267" s="42"/>
      <c r="BY267" s="42"/>
    </row>
    <row r="268" spans="1:77" x14ac:dyDescent="0.3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  <c r="BM268" s="42"/>
      <c r="BN268" s="42"/>
      <c r="BO268" s="42"/>
      <c r="BP268" s="42"/>
      <c r="BQ268" s="42"/>
      <c r="BR268" s="42"/>
      <c r="BS268" s="42"/>
      <c r="BT268" s="42"/>
      <c r="BU268" s="42"/>
      <c r="BV268" s="42"/>
      <c r="BW268" s="42"/>
      <c r="BX268" s="42"/>
      <c r="BY268" s="42"/>
    </row>
    <row r="269" spans="1:77" x14ac:dyDescent="0.3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  <c r="BH269" s="42"/>
      <c r="BI269" s="42"/>
      <c r="BJ269" s="42"/>
      <c r="BK269" s="42"/>
      <c r="BL269" s="42"/>
      <c r="BM269" s="42"/>
      <c r="BN269" s="42"/>
      <c r="BO269" s="42"/>
      <c r="BP269" s="42"/>
      <c r="BQ269" s="42"/>
      <c r="BR269" s="42"/>
      <c r="BS269" s="42"/>
      <c r="BT269" s="42"/>
      <c r="BU269" s="42"/>
      <c r="BV269" s="42"/>
      <c r="BW269" s="42"/>
      <c r="BX269" s="42"/>
      <c r="BY269" s="42"/>
    </row>
    <row r="270" spans="1:77" x14ac:dyDescent="0.3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  <c r="AV270" s="42"/>
      <c r="AW270" s="42"/>
      <c r="AX270" s="42"/>
      <c r="AY270" s="42"/>
      <c r="AZ270" s="42"/>
      <c r="BA270" s="42"/>
      <c r="BB270" s="42"/>
      <c r="BC270" s="42"/>
      <c r="BD270" s="42"/>
      <c r="BE270" s="42"/>
      <c r="BF270" s="42"/>
      <c r="BG270" s="42"/>
      <c r="BH270" s="42"/>
      <c r="BI270" s="42"/>
      <c r="BJ270" s="42"/>
      <c r="BK270" s="42"/>
      <c r="BL270" s="42"/>
      <c r="BM270" s="42"/>
      <c r="BN270" s="42"/>
      <c r="BO270" s="42"/>
      <c r="BP270" s="42"/>
      <c r="BQ270" s="42"/>
      <c r="BR270" s="42"/>
      <c r="BS270" s="42"/>
      <c r="BT270" s="42"/>
      <c r="BU270" s="42"/>
      <c r="BV270" s="42"/>
      <c r="BW270" s="42"/>
      <c r="BX270" s="42"/>
      <c r="BY270" s="42"/>
    </row>
    <row r="271" spans="1:77" x14ac:dyDescent="0.3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  <c r="AM271" s="42"/>
      <c r="AN271" s="42"/>
      <c r="AO271" s="42"/>
      <c r="AP271" s="42"/>
      <c r="AQ271" s="42"/>
      <c r="AR271" s="42"/>
      <c r="AS271" s="42"/>
      <c r="AT271" s="42"/>
      <c r="AU271" s="42"/>
      <c r="AV271" s="42"/>
      <c r="AW271" s="42"/>
      <c r="AX271" s="42"/>
      <c r="AY271" s="42"/>
      <c r="AZ271" s="42"/>
      <c r="BA271" s="42"/>
      <c r="BB271" s="42"/>
      <c r="BC271" s="42"/>
      <c r="BD271" s="42"/>
      <c r="BE271" s="42"/>
      <c r="BF271" s="42"/>
      <c r="BG271" s="42"/>
      <c r="BH271" s="42"/>
      <c r="BI271" s="42"/>
      <c r="BJ271" s="42"/>
      <c r="BK271" s="42"/>
      <c r="BL271" s="42"/>
      <c r="BM271" s="42"/>
      <c r="BN271" s="42"/>
      <c r="BO271" s="42"/>
      <c r="BP271" s="42"/>
      <c r="BQ271" s="42"/>
      <c r="BR271" s="42"/>
      <c r="BS271" s="42"/>
      <c r="BT271" s="42"/>
      <c r="BU271" s="42"/>
      <c r="BV271" s="42"/>
      <c r="BW271" s="42"/>
      <c r="BX271" s="42"/>
      <c r="BY271" s="42"/>
    </row>
    <row r="272" spans="1:77" x14ac:dyDescent="0.3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  <c r="AK272" s="42"/>
      <c r="AL272" s="42"/>
      <c r="AM272" s="42"/>
      <c r="AN272" s="42"/>
      <c r="AO272" s="42"/>
      <c r="AP272" s="42"/>
      <c r="AQ272" s="42"/>
      <c r="AR272" s="42"/>
      <c r="AS272" s="42"/>
      <c r="AT272" s="42"/>
      <c r="AU272" s="42"/>
      <c r="AV272" s="42"/>
      <c r="AW272" s="42"/>
      <c r="AX272" s="42"/>
      <c r="AY272" s="42"/>
      <c r="AZ272" s="42"/>
      <c r="BA272" s="42"/>
      <c r="BB272" s="42"/>
      <c r="BC272" s="42"/>
      <c r="BD272" s="42"/>
      <c r="BE272" s="42"/>
      <c r="BF272" s="42"/>
      <c r="BG272" s="42"/>
      <c r="BH272" s="42"/>
      <c r="BI272" s="42"/>
      <c r="BJ272" s="42"/>
      <c r="BK272" s="42"/>
      <c r="BL272" s="42"/>
      <c r="BM272" s="42"/>
      <c r="BN272" s="42"/>
      <c r="BO272" s="42"/>
      <c r="BP272" s="42"/>
      <c r="BQ272" s="42"/>
      <c r="BR272" s="42"/>
      <c r="BS272" s="42"/>
      <c r="BT272" s="42"/>
      <c r="BU272" s="42"/>
      <c r="BV272" s="42"/>
      <c r="BW272" s="42"/>
      <c r="BX272" s="42"/>
      <c r="BY272" s="42"/>
    </row>
    <row r="273" spans="1:77" x14ac:dyDescent="0.3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  <c r="AT273" s="42"/>
      <c r="AU273" s="42"/>
      <c r="AV273" s="42"/>
      <c r="AW273" s="42"/>
      <c r="AX273" s="42"/>
      <c r="AY273" s="42"/>
      <c r="AZ273" s="42"/>
      <c r="BA273" s="42"/>
      <c r="BB273" s="42"/>
      <c r="BC273" s="42"/>
      <c r="BD273" s="42"/>
      <c r="BE273" s="42"/>
      <c r="BF273" s="42"/>
      <c r="BG273" s="42"/>
      <c r="BH273" s="42"/>
      <c r="BI273" s="42"/>
      <c r="BJ273" s="42"/>
      <c r="BK273" s="42"/>
      <c r="BL273" s="42"/>
      <c r="BM273" s="42"/>
      <c r="BN273" s="42"/>
      <c r="BO273" s="42"/>
      <c r="BP273" s="42"/>
      <c r="BQ273" s="42"/>
      <c r="BR273" s="42"/>
      <c r="BS273" s="42"/>
      <c r="BT273" s="42"/>
      <c r="BU273" s="42"/>
      <c r="BV273" s="42"/>
      <c r="BW273" s="42"/>
      <c r="BX273" s="42"/>
      <c r="BY273" s="42"/>
    </row>
    <row r="274" spans="1:77" x14ac:dyDescent="0.3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  <c r="AK274" s="42"/>
      <c r="AL274" s="42"/>
      <c r="AM274" s="42"/>
      <c r="AN274" s="42"/>
      <c r="AO274" s="42"/>
      <c r="AP274" s="42"/>
      <c r="AQ274" s="42"/>
      <c r="AR274" s="42"/>
      <c r="AS274" s="42"/>
      <c r="AT274" s="42"/>
      <c r="AU274" s="42"/>
      <c r="AV274" s="42"/>
      <c r="AW274" s="42"/>
      <c r="AX274" s="42"/>
      <c r="AY274" s="42"/>
      <c r="AZ274" s="42"/>
      <c r="BA274" s="42"/>
      <c r="BB274" s="42"/>
      <c r="BC274" s="42"/>
      <c r="BD274" s="42"/>
      <c r="BE274" s="42"/>
      <c r="BF274" s="42"/>
      <c r="BG274" s="42"/>
      <c r="BH274" s="42"/>
      <c r="BI274" s="42"/>
      <c r="BJ274" s="42"/>
      <c r="BK274" s="42"/>
      <c r="BL274" s="42"/>
      <c r="BM274" s="42"/>
      <c r="BN274" s="42"/>
      <c r="BO274" s="42"/>
      <c r="BP274" s="42"/>
      <c r="BQ274" s="42"/>
      <c r="BR274" s="42"/>
      <c r="BS274" s="42"/>
      <c r="BT274" s="42"/>
      <c r="BU274" s="42"/>
      <c r="BV274" s="42"/>
      <c r="BW274" s="42"/>
      <c r="BX274" s="42"/>
      <c r="BY274" s="42"/>
    </row>
    <row r="275" spans="1:77" x14ac:dyDescent="0.3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42"/>
      <c r="AV275" s="42"/>
      <c r="AW275" s="42"/>
      <c r="AX275" s="42"/>
      <c r="AY275" s="42"/>
      <c r="AZ275" s="42"/>
      <c r="BA275" s="42"/>
      <c r="BB275" s="42"/>
      <c r="BC275" s="42"/>
      <c r="BD275" s="42"/>
      <c r="BE275" s="42"/>
      <c r="BF275" s="42"/>
      <c r="BG275" s="42"/>
      <c r="BH275" s="42"/>
      <c r="BI275" s="42"/>
      <c r="BJ275" s="42"/>
      <c r="BK275" s="42"/>
      <c r="BL275" s="42"/>
      <c r="BM275" s="42"/>
      <c r="BN275" s="42"/>
      <c r="BO275" s="42"/>
      <c r="BP275" s="42"/>
      <c r="BQ275" s="42"/>
      <c r="BR275" s="42"/>
      <c r="BS275" s="42"/>
      <c r="BT275" s="42"/>
      <c r="BU275" s="42"/>
      <c r="BV275" s="42"/>
      <c r="BW275" s="42"/>
      <c r="BX275" s="42"/>
      <c r="BY275" s="42"/>
    </row>
    <row r="276" spans="1:77" x14ac:dyDescent="0.3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  <c r="AV276" s="42"/>
      <c r="AW276" s="42"/>
      <c r="AX276" s="42"/>
      <c r="AY276" s="42"/>
      <c r="AZ276" s="42"/>
      <c r="BA276" s="42"/>
      <c r="BB276" s="42"/>
      <c r="BC276" s="42"/>
      <c r="BD276" s="42"/>
      <c r="BE276" s="42"/>
      <c r="BF276" s="42"/>
      <c r="BG276" s="42"/>
      <c r="BH276" s="42"/>
      <c r="BI276" s="42"/>
      <c r="BJ276" s="42"/>
      <c r="BK276" s="42"/>
      <c r="BL276" s="42"/>
      <c r="BM276" s="42"/>
      <c r="BN276" s="42"/>
      <c r="BO276" s="42"/>
      <c r="BP276" s="42"/>
      <c r="BQ276" s="42"/>
      <c r="BR276" s="42"/>
      <c r="BS276" s="42"/>
      <c r="BT276" s="42"/>
      <c r="BU276" s="42"/>
      <c r="BV276" s="42"/>
      <c r="BW276" s="42"/>
      <c r="BX276" s="42"/>
      <c r="BY276" s="42"/>
    </row>
    <row r="277" spans="1:77" x14ac:dyDescent="0.3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  <c r="AV277" s="42"/>
      <c r="AW277" s="42"/>
      <c r="AX277" s="42"/>
      <c r="AY277" s="42"/>
      <c r="AZ277" s="42"/>
      <c r="BA277" s="42"/>
      <c r="BB277" s="42"/>
      <c r="BC277" s="42"/>
      <c r="BD277" s="42"/>
      <c r="BE277" s="42"/>
      <c r="BF277" s="42"/>
      <c r="BG277" s="42"/>
      <c r="BH277" s="42"/>
      <c r="BI277" s="42"/>
      <c r="BJ277" s="42"/>
      <c r="BK277" s="42"/>
      <c r="BL277" s="42"/>
      <c r="BM277" s="42"/>
      <c r="BN277" s="42"/>
      <c r="BO277" s="42"/>
      <c r="BP277" s="42"/>
      <c r="BQ277" s="42"/>
      <c r="BR277" s="42"/>
      <c r="BS277" s="42"/>
      <c r="BT277" s="42"/>
      <c r="BU277" s="42"/>
      <c r="BV277" s="42"/>
      <c r="BW277" s="42"/>
      <c r="BX277" s="42"/>
      <c r="BY277" s="42"/>
    </row>
    <row r="278" spans="1:77" x14ac:dyDescent="0.3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  <c r="BA278" s="42"/>
      <c r="BB278" s="42"/>
      <c r="BC278" s="42"/>
      <c r="BD278" s="42"/>
      <c r="BE278" s="42"/>
      <c r="BF278" s="42"/>
      <c r="BG278" s="42"/>
      <c r="BH278" s="42"/>
      <c r="BI278" s="42"/>
      <c r="BJ278" s="42"/>
      <c r="BK278" s="42"/>
      <c r="BL278" s="42"/>
      <c r="BM278" s="42"/>
      <c r="BN278" s="42"/>
      <c r="BO278" s="42"/>
      <c r="BP278" s="42"/>
      <c r="BQ278" s="42"/>
      <c r="BR278" s="42"/>
      <c r="BS278" s="42"/>
      <c r="BT278" s="42"/>
      <c r="BU278" s="42"/>
      <c r="BV278" s="42"/>
      <c r="BW278" s="42"/>
      <c r="BX278" s="42"/>
      <c r="BY278" s="42"/>
    </row>
    <row r="279" spans="1:77" x14ac:dyDescent="0.3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  <c r="AW279" s="42"/>
      <c r="AX279" s="42"/>
      <c r="AY279" s="42"/>
      <c r="AZ279" s="42"/>
      <c r="BA279" s="42"/>
      <c r="BB279" s="42"/>
      <c r="BC279" s="42"/>
      <c r="BD279" s="42"/>
      <c r="BE279" s="42"/>
      <c r="BF279" s="42"/>
      <c r="BG279" s="42"/>
      <c r="BH279" s="42"/>
      <c r="BI279" s="42"/>
      <c r="BJ279" s="42"/>
      <c r="BK279" s="42"/>
      <c r="BL279" s="42"/>
      <c r="BM279" s="42"/>
      <c r="BN279" s="42"/>
      <c r="BO279" s="42"/>
      <c r="BP279" s="42"/>
      <c r="BQ279" s="42"/>
      <c r="BR279" s="42"/>
      <c r="BS279" s="42"/>
      <c r="BT279" s="42"/>
      <c r="BU279" s="42"/>
      <c r="BV279" s="42"/>
      <c r="BW279" s="42"/>
      <c r="BX279" s="42"/>
      <c r="BY279" s="42"/>
    </row>
    <row r="280" spans="1:77" x14ac:dyDescent="0.3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  <c r="AV280" s="42"/>
      <c r="AW280" s="42"/>
      <c r="AX280" s="42"/>
      <c r="AY280" s="42"/>
      <c r="AZ280" s="42"/>
      <c r="BA280" s="42"/>
      <c r="BB280" s="42"/>
      <c r="BC280" s="42"/>
      <c r="BD280" s="42"/>
      <c r="BE280" s="42"/>
      <c r="BF280" s="42"/>
      <c r="BG280" s="42"/>
      <c r="BH280" s="42"/>
      <c r="BI280" s="42"/>
      <c r="BJ280" s="42"/>
      <c r="BK280" s="42"/>
      <c r="BL280" s="42"/>
      <c r="BM280" s="42"/>
      <c r="BN280" s="42"/>
      <c r="BO280" s="42"/>
      <c r="BP280" s="42"/>
      <c r="BQ280" s="42"/>
      <c r="BR280" s="42"/>
      <c r="BS280" s="42"/>
      <c r="BT280" s="42"/>
      <c r="BU280" s="42"/>
      <c r="BV280" s="42"/>
      <c r="BW280" s="42"/>
      <c r="BX280" s="42"/>
      <c r="BY280" s="42"/>
    </row>
    <row r="281" spans="1:77" x14ac:dyDescent="0.3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</row>
    <row r="282" spans="1:77" x14ac:dyDescent="0.3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  <c r="AV282" s="42"/>
      <c r="AW282" s="42"/>
      <c r="AX282" s="42"/>
      <c r="AY282" s="42"/>
      <c r="AZ282" s="42"/>
      <c r="BA282" s="42"/>
      <c r="BB282" s="42"/>
      <c r="BC282" s="42"/>
      <c r="BD282" s="42"/>
      <c r="BE282" s="42"/>
      <c r="BF282" s="42"/>
      <c r="BG282" s="42"/>
      <c r="BH282" s="42"/>
      <c r="BI282" s="42"/>
      <c r="BJ282" s="42"/>
      <c r="BK282" s="42"/>
      <c r="BL282" s="42"/>
      <c r="BM282" s="42"/>
      <c r="BN282" s="42"/>
      <c r="BO282" s="42"/>
      <c r="BP282" s="42"/>
      <c r="BQ282" s="42"/>
      <c r="BR282" s="42"/>
      <c r="BS282" s="42"/>
      <c r="BT282" s="42"/>
      <c r="BU282" s="42"/>
      <c r="BV282" s="42"/>
      <c r="BW282" s="42"/>
      <c r="BX282" s="42"/>
      <c r="BY282" s="42"/>
    </row>
    <row r="283" spans="1:77" x14ac:dyDescent="0.3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</row>
    <row r="284" spans="1:77" x14ac:dyDescent="0.3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  <c r="AK284" s="42"/>
      <c r="AL284" s="42"/>
      <c r="AM284" s="42"/>
      <c r="AN284" s="42"/>
      <c r="AO284" s="42"/>
      <c r="AP284" s="42"/>
      <c r="AQ284" s="42"/>
      <c r="AR284" s="42"/>
      <c r="AS284" s="42"/>
      <c r="AT284" s="42"/>
      <c r="AU284" s="42"/>
      <c r="AV284" s="42"/>
      <c r="AW284" s="42"/>
      <c r="AX284" s="42"/>
      <c r="AY284" s="42"/>
      <c r="AZ284" s="42"/>
      <c r="BA284" s="42"/>
      <c r="BB284" s="42"/>
      <c r="BC284" s="42"/>
      <c r="BD284" s="42"/>
      <c r="BE284" s="42"/>
      <c r="BF284" s="42"/>
      <c r="BG284" s="42"/>
      <c r="BH284" s="42"/>
      <c r="BI284" s="42"/>
      <c r="BJ284" s="42"/>
      <c r="BK284" s="42"/>
      <c r="BL284" s="42"/>
      <c r="BM284" s="42"/>
      <c r="BN284" s="42"/>
      <c r="BO284" s="42"/>
      <c r="BP284" s="42"/>
      <c r="BQ284" s="42"/>
      <c r="BR284" s="42"/>
      <c r="BS284" s="42"/>
      <c r="BT284" s="42"/>
      <c r="BU284" s="42"/>
      <c r="BV284" s="42"/>
      <c r="BW284" s="42"/>
      <c r="BX284" s="42"/>
      <c r="BY284" s="42"/>
    </row>
    <row r="285" spans="1:77" x14ac:dyDescent="0.3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  <c r="AK285" s="42"/>
      <c r="AL285" s="42"/>
      <c r="AM285" s="42"/>
      <c r="AN285" s="42"/>
      <c r="AO285" s="42"/>
      <c r="AP285" s="42"/>
      <c r="AQ285" s="42"/>
      <c r="AR285" s="42"/>
      <c r="AS285" s="42"/>
      <c r="AT285" s="42"/>
      <c r="AU285" s="42"/>
      <c r="AV285" s="42"/>
      <c r="AW285" s="42"/>
      <c r="AX285" s="42"/>
      <c r="AY285" s="42"/>
      <c r="AZ285" s="42"/>
      <c r="BA285" s="42"/>
      <c r="BB285" s="42"/>
      <c r="BC285" s="42"/>
      <c r="BD285" s="42"/>
      <c r="BE285" s="42"/>
      <c r="BF285" s="42"/>
      <c r="BG285" s="42"/>
      <c r="BH285" s="42"/>
      <c r="BI285" s="42"/>
      <c r="BJ285" s="42"/>
      <c r="BK285" s="42"/>
      <c r="BL285" s="42"/>
      <c r="BM285" s="42"/>
      <c r="BN285" s="42"/>
      <c r="BO285" s="42"/>
      <c r="BP285" s="42"/>
      <c r="BQ285" s="42"/>
      <c r="BR285" s="42"/>
      <c r="BS285" s="42"/>
      <c r="BT285" s="42"/>
      <c r="BU285" s="42"/>
      <c r="BV285" s="42"/>
      <c r="BW285" s="42"/>
      <c r="BX285" s="42"/>
      <c r="BY285" s="42"/>
    </row>
    <row r="286" spans="1:77" x14ac:dyDescent="0.3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  <c r="AK286" s="42"/>
      <c r="AL286" s="42"/>
      <c r="AM286" s="42"/>
      <c r="AN286" s="42"/>
      <c r="AO286" s="42"/>
      <c r="AP286" s="42"/>
      <c r="AQ286" s="42"/>
      <c r="AR286" s="42"/>
      <c r="AS286" s="42"/>
      <c r="AT286" s="42"/>
      <c r="AU286" s="42"/>
      <c r="AV286" s="42"/>
      <c r="AW286" s="42"/>
      <c r="AX286" s="42"/>
      <c r="AY286" s="42"/>
      <c r="AZ286" s="42"/>
      <c r="BA286" s="42"/>
      <c r="BB286" s="42"/>
      <c r="BC286" s="42"/>
      <c r="BD286" s="42"/>
      <c r="BE286" s="42"/>
      <c r="BF286" s="42"/>
      <c r="BG286" s="42"/>
      <c r="BH286" s="42"/>
      <c r="BI286" s="42"/>
      <c r="BJ286" s="42"/>
      <c r="BK286" s="42"/>
      <c r="BL286" s="42"/>
      <c r="BM286" s="42"/>
      <c r="BN286" s="42"/>
      <c r="BO286" s="42"/>
      <c r="BP286" s="42"/>
      <c r="BQ286" s="42"/>
      <c r="BR286" s="42"/>
      <c r="BS286" s="42"/>
      <c r="BT286" s="42"/>
      <c r="BU286" s="42"/>
      <c r="BV286" s="42"/>
      <c r="BW286" s="42"/>
      <c r="BX286" s="42"/>
      <c r="BY286" s="42"/>
    </row>
    <row r="287" spans="1:77" x14ac:dyDescent="0.3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42"/>
      <c r="AK287" s="42"/>
      <c r="AL287" s="42"/>
      <c r="AM287" s="42"/>
      <c r="AN287" s="42"/>
      <c r="AO287" s="42"/>
      <c r="AP287" s="42"/>
      <c r="AQ287" s="42"/>
      <c r="AR287" s="42"/>
      <c r="AS287" s="42"/>
      <c r="AT287" s="42"/>
      <c r="AU287" s="42"/>
      <c r="AV287" s="42"/>
      <c r="AW287" s="42"/>
      <c r="AX287" s="42"/>
      <c r="AY287" s="42"/>
      <c r="AZ287" s="42"/>
      <c r="BA287" s="42"/>
      <c r="BB287" s="42"/>
      <c r="BC287" s="42"/>
      <c r="BD287" s="42"/>
      <c r="BE287" s="42"/>
      <c r="BF287" s="42"/>
      <c r="BG287" s="42"/>
      <c r="BH287" s="42"/>
      <c r="BI287" s="42"/>
      <c r="BJ287" s="42"/>
      <c r="BK287" s="42"/>
      <c r="BL287" s="42"/>
      <c r="BM287" s="42"/>
      <c r="BN287" s="42"/>
      <c r="BO287" s="42"/>
      <c r="BP287" s="42"/>
      <c r="BQ287" s="42"/>
      <c r="BR287" s="42"/>
      <c r="BS287" s="42"/>
      <c r="BT287" s="42"/>
      <c r="BU287" s="42"/>
      <c r="BV287" s="42"/>
      <c r="BW287" s="42"/>
      <c r="BX287" s="42"/>
      <c r="BY287" s="42"/>
    </row>
    <row r="288" spans="1:77" x14ac:dyDescent="0.3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42"/>
      <c r="AK288" s="42"/>
      <c r="AL288" s="42"/>
      <c r="AM288" s="42"/>
      <c r="AN288" s="42"/>
      <c r="AO288" s="42"/>
      <c r="AP288" s="42"/>
      <c r="AQ288" s="42"/>
      <c r="AR288" s="42"/>
      <c r="AS288" s="42"/>
      <c r="AT288" s="42"/>
      <c r="AU288" s="42"/>
      <c r="AV288" s="42"/>
      <c r="AW288" s="42"/>
      <c r="AX288" s="42"/>
      <c r="AY288" s="42"/>
      <c r="AZ288" s="42"/>
      <c r="BA288" s="42"/>
      <c r="BB288" s="42"/>
      <c r="BC288" s="42"/>
      <c r="BD288" s="42"/>
      <c r="BE288" s="42"/>
      <c r="BF288" s="42"/>
      <c r="BG288" s="42"/>
      <c r="BH288" s="42"/>
      <c r="BI288" s="42"/>
      <c r="BJ288" s="42"/>
      <c r="BK288" s="42"/>
      <c r="BL288" s="42"/>
      <c r="BM288" s="42"/>
      <c r="BN288" s="42"/>
      <c r="BO288" s="42"/>
      <c r="BP288" s="42"/>
      <c r="BQ288" s="42"/>
      <c r="BR288" s="42"/>
      <c r="BS288" s="42"/>
      <c r="BT288" s="42"/>
      <c r="BU288" s="42"/>
      <c r="BV288" s="42"/>
      <c r="BW288" s="42"/>
      <c r="BX288" s="42"/>
      <c r="BY288" s="42"/>
    </row>
    <row r="289" spans="1:77" x14ac:dyDescent="0.3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42"/>
      <c r="AK289" s="42"/>
      <c r="AL289" s="42"/>
      <c r="AM289" s="42"/>
      <c r="AN289" s="42"/>
      <c r="AO289" s="42"/>
      <c r="AP289" s="42"/>
      <c r="AQ289" s="42"/>
      <c r="AR289" s="42"/>
      <c r="AS289" s="42"/>
      <c r="AT289" s="42"/>
      <c r="AU289" s="42"/>
      <c r="AV289" s="42"/>
      <c r="AW289" s="42"/>
      <c r="AX289" s="42"/>
      <c r="AY289" s="42"/>
      <c r="AZ289" s="42"/>
      <c r="BA289" s="42"/>
      <c r="BB289" s="42"/>
      <c r="BC289" s="42"/>
      <c r="BD289" s="42"/>
      <c r="BE289" s="42"/>
      <c r="BF289" s="42"/>
      <c r="BG289" s="42"/>
      <c r="BH289" s="42"/>
      <c r="BI289" s="42"/>
      <c r="BJ289" s="42"/>
      <c r="BK289" s="42"/>
      <c r="BL289" s="42"/>
      <c r="BM289" s="42"/>
      <c r="BN289" s="42"/>
      <c r="BO289" s="42"/>
      <c r="BP289" s="42"/>
      <c r="BQ289" s="42"/>
      <c r="BR289" s="42"/>
      <c r="BS289" s="42"/>
      <c r="BT289" s="42"/>
      <c r="BU289" s="42"/>
      <c r="BV289" s="42"/>
      <c r="BW289" s="42"/>
      <c r="BX289" s="42"/>
      <c r="BY289" s="42"/>
    </row>
    <row r="290" spans="1:77" x14ac:dyDescent="0.3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  <c r="AK290" s="42"/>
      <c r="AL290" s="42"/>
      <c r="AM290" s="42"/>
      <c r="AN290" s="42"/>
      <c r="AO290" s="42"/>
      <c r="AP290" s="42"/>
      <c r="AQ290" s="42"/>
      <c r="AR290" s="42"/>
      <c r="AS290" s="42"/>
      <c r="AT290" s="42"/>
      <c r="AU290" s="42"/>
      <c r="AV290" s="42"/>
      <c r="AW290" s="42"/>
      <c r="AX290" s="42"/>
      <c r="AY290" s="42"/>
      <c r="AZ290" s="42"/>
      <c r="BA290" s="42"/>
      <c r="BB290" s="42"/>
      <c r="BC290" s="42"/>
      <c r="BD290" s="42"/>
      <c r="BE290" s="42"/>
      <c r="BF290" s="42"/>
      <c r="BG290" s="42"/>
      <c r="BH290" s="42"/>
      <c r="BI290" s="42"/>
      <c r="BJ290" s="42"/>
      <c r="BK290" s="42"/>
      <c r="BL290" s="42"/>
      <c r="BM290" s="42"/>
      <c r="BN290" s="42"/>
      <c r="BO290" s="42"/>
      <c r="BP290" s="42"/>
      <c r="BQ290" s="42"/>
      <c r="BR290" s="42"/>
      <c r="BS290" s="42"/>
      <c r="BT290" s="42"/>
      <c r="BU290" s="42"/>
      <c r="BV290" s="42"/>
      <c r="BW290" s="42"/>
      <c r="BX290" s="42"/>
      <c r="BY290" s="42"/>
    </row>
    <row r="291" spans="1:77" x14ac:dyDescent="0.3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42"/>
      <c r="AK291" s="42"/>
      <c r="AL291" s="42"/>
      <c r="AM291" s="42"/>
      <c r="AN291" s="42"/>
      <c r="AO291" s="42"/>
      <c r="AP291" s="42"/>
      <c r="AQ291" s="42"/>
      <c r="AR291" s="42"/>
      <c r="AS291" s="42"/>
      <c r="AT291" s="42"/>
      <c r="AU291" s="42"/>
      <c r="AV291" s="42"/>
      <c r="AW291" s="42"/>
      <c r="AX291" s="42"/>
      <c r="AY291" s="42"/>
      <c r="AZ291" s="42"/>
      <c r="BA291" s="42"/>
      <c r="BB291" s="42"/>
      <c r="BC291" s="42"/>
      <c r="BD291" s="42"/>
      <c r="BE291" s="42"/>
      <c r="BF291" s="42"/>
      <c r="BG291" s="42"/>
      <c r="BH291" s="42"/>
      <c r="BI291" s="42"/>
      <c r="BJ291" s="42"/>
      <c r="BK291" s="42"/>
      <c r="BL291" s="42"/>
      <c r="BM291" s="42"/>
      <c r="BN291" s="42"/>
      <c r="BO291" s="42"/>
      <c r="BP291" s="42"/>
      <c r="BQ291" s="42"/>
      <c r="BR291" s="42"/>
      <c r="BS291" s="42"/>
      <c r="BT291" s="42"/>
      <c r="BU291" s="42"/>
      <c r="BV291" s="42"/>
      <c r="BW291" s="42"/>
      <c r="BX291" s="42"/>
      <c r="BY291" s="42"/>
    </row>
    <row r="292" spans="1:77" x14ac:dyDescent="0.3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F292" s="42"/>
      <c r="AG292" s="42"/>
      <c r="AH292" s="42"/>
      <c r="AI292" s="42"/>
      <c r="AJ292" s="42"/>
      <c r="AK292" s="42"/>
      <c r="AL292" s="42"/>
      <c r="AM292" s="42"/>
      <c r="AN292" s="42"/>
      <c r="AO292" s="42"/>
      <c r="AP292" s="42"/>
      <c r="AQ292" s="42"/>
      <c r="AR292" s="42"/>
      <c r="AS292" s="42"/>
      <c r="AT292" s="42"/>
      <c r="AU292" s="42"/>
      <c r="AV292" s="42"/>
      <c r="AW292" s="42"/>
      <c r="AX292" s="42"/>
      <c r="AY292" s="42"/>
      <c r="AZ292" s="42"/>
      <c r="BA292" s="42"/>
      <c r="BB292" s="42"/>
      <c r="BC292" s="42"/>
      <c r="BD292" s="42"/>
      <c r="BE292" s="42"/>
      <c r="BF292" s="42"/>
      <c r="BG292" s="42"/>
      <c r="BH292" s="42"/>
      <c r="BI292" s="42"/>
      <c r="BJ292" s="42"/>
      <c r="BK292" s="42"/>
      <c r="BL292" s="42"/>
      <c r="BM292" s="42"/>
      <c r="BN292" s="42"/>
      <c r="BO292" s="42"/>
      <c r="BP292" s="42"/>
      <c r="BQ292" s="42"/>
      <c r="BR292" s="42"/>
      <c r="BS292" s="42"/>
      <c r="BT292" s="42"/>
      <c r="BU292" s="42"/>
      <c r="BV292" s="42"/>
      <c r="BW292" s="42"/>
      <c r="BX292" s="42"/>
      <c r="BY292" s="42"/>
    </row>
    <row r="293" spans="1:77" x14ac:dyDescent="0.3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42"/>
      <c r="AK293" s="42"/>
      <c r="AL293" s="42"/>
      <c r="AM293" s="42"/>
      <c r="AN293" s="42"/>
      <c r="AO293" s="42"/>
      <c r="AP293" s="42"/>
      <c r="AQ293" s="42"/>
      <c r="AR293" s="42"/>
      <c r="AS293" s="42"/>
      <c r="AT293" s="42"/>
      <c r="AU293" s="42"/>
      <c r="AV293" s="42"/>
      <c r="AW293" s="42"/>
      <c r="AX293" s="42"/>
      <c r="AY293" s="42"/>
      <c r="AZ293" s="42"/>
      <c r="BA293" s="42"/>
      <c r="BB293" s="42"/>
      <c r="BC293" s="42"/>
      <c r="BD293" s="42"/>
      <c r="BE293" s="42"/>
      <c r="BF293" s="42"/>
      <c r="BG293" s="42"/>
      <c r="BH293" s="42"/>
      <c r="BI293" s="42"/>
      <c r="BJ293" s="42"/>
      <c r="BK293" s="42"/>
      <c r="BL293" s="42"/>
      <c r="BM293" s="42"/>
      <c r="BN293" s="42"/>
      <c r="BO293" s="42"/>
      <c r="BP293" s="42"/>
      <c r="BQ293" s="42"/>
      <c r="BR293" s="42"/>
      <c r="BS293" s="42"/>
      <c r="BT293" s="42"/>
      <c r="BU293" s="42"/>
      <c r="BV293" s="42"/>
      <c r="BW293" s="42"/>
      <c r="BX293" s="42"/>
      <c r="BY293" s="42"/>
    </row>
    <row r="294" spans="1:77" x14ac:dyDescent="0.3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42"/>
      <c r="AK294" s="42"/>
      <c r="AL294" s="42"/>
      <c r="AM294" s="42"/>
      <c r="AN294" s="42"/>
      <c r="AO294" s="42"/>
      <c r="AP294" s="42"/>
      <c r="AQ294" s="42"/>
      <c r="AR294" s="42"/>
      <c r="AS294" s="42"/>
      <c r="AT294" s="42"/>
      <c r="AU294" s="42"/>
      <c r="AV294" s="42"/>
      <c r="AW294" s="42"/>
      <c r="AX294" s="42"/>
      <c r="AY294" s="42"/>
      <c r="AZ294" s="42"/>
      <c r="BA294" s="42"/>
      <c r="BB294" s="42"/>
      <c r="BC294" s="42"/>
      <c r="BD294" s="42"/>
      <c r="BE294" s="42"/>
      <c r="BF294" s="42"/>
      <c r="BG294" s="42"/>
      <c r="BH294" s="42"/>
      <c r="BI294" s="42"/>
      <c r="BJ294" s="42"/>
      <c r="BK294" s="42"/>
      <c r="BL294" s="42"/>
      <c r="BM294" s="42"/>
      <c r="BN294" s="42"/>
      <c r="BO294" s="42"/>
      <c r="BP294" s="42"/>
      <c r="BQ294" s="42"/>
      <c r="BR294" s="42"/>
      <c r="BS294" s="42"/>
      <c r="BT294" s="42"/>
      <c r="BU294" s="42"/>
      <c r="BV294" s="42"/>
      <c r="BW294" s="42"/>
      <c r="BX294" s="42"/>
      <c r="BY294" s="42"/>
    </row>
    <row r="295" spans="1:77" x14ac:dyDescent="0.3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2"/>
      <c r="AM295" s="42"/>
      <c r="AN295" s="42"/>
      <c r="AO295" s="42"/>
      <c r="AP295" s="42"/>
      <c r="AQ295" s="42"/>
      <c r="AR295" s="42"/>
      <c r="AS295" s="42"/>
      <c r="AT295" s="42"/>
      <c r="AU295" s="42"/>
      <c r="AV295" s="42"/>
      <c r="AW295" s="42"/>
      <c r="AX295" s="42"/>
      <c r="AY295" s="42"/>
      <c r="AZ295" s="42"/>
      <c r="BA295" s="42"/>
      <c r="BB295" s="42"/>
      <c r="BC295" s="42"/>
      <c r="BD295" s="42"/>
      <c r="BE295" s="42"/>
      <c r="BF295" s="42"/>
      <c r="BG295" s="42"/>
      <c r="BH295" s="42"/>
      <c r="BI295" s="42"/>
      <c r="BJ295" s="42"/>
      <c r="BK295" s="42"/>
      <c r="BL295" s="42"/>
      <c r="BM295" s="42"/>
      <c r="BN295" s="42"/>
      <c r="BO295" s="42"/>
      <c r="BP295" s="42"/>
      <c r="BQ295" s="42"/>
      <c r="BR295" s="42"/>
      <c r="BS295" s="42"/>
      <c r="BT295" s="42"/>
      <c r="BU295" s="42"/>
      <c r="BV295" s="42"/>
      <c r="BW295" s="42"/>
      <c r="BX295" s="42"/>
      <c r="BY295" s="42"/>
    </row>
    <row r="296" spans="1:77" x14ac:dyDescent="0.3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  <c r="AK296" s="42"/>
      <c r="AL296" s="42"/>
      <c r="AM296" s="42"/>
      <c r="AN296" s="42"/>
      <c r="AO296" s="42"/>
      <c r="AP296" s="42"/>
      <c r="AQ296" s="42"/>
      <c r="AR296" s="42"/>
      <c r="AS296" s="42"/>
      <c r="AT296" s="42"/>
      <c r="AU296" s="42"/>
      <c r="AV296" s="42"/>
      <c r="AW296" s="42"/>
      <c r="AX296" s="42"/>
      <c r="AY296" s="42"/>
      <c r="AZ296" s="42"/>
      <c r="BA296" s="42"/>
      <c r="BB296" s="42"/>
      <c r="BC296" s="42"/>
      <c r="BD296" s="42"/>
      <c r="BE296" s="42"/>
      <c r="BF296" s="42"/>
      <c r="BG296" s="42"/>
      <c r="BH296" s="42"/>
      <c r="BI296" s="42"/>
      <c r="BJ296" s="42"/>
      <c r="BK296" s="42"/>
      <c r="BL296" s="42"/>
      <c r="BM296" s="42"/>
      <c r="BN296" s="42"/>
      <c r="BO296" s="42"/>
      <c r="BP296" s="42"/>
      <c r="BQ296" s="42"/>
      <c r="BR296" s="42"/>
      <c r="BS296" s="42"/>
      <c r="BT296" s="42"/>
      <c r="BU296" s="42"/>
      <c r="BV296" s="42"/>
      <c r="BW296" s="42"/>
      <c r="BX296" s="42"/>
      <c r="BY296" s="42"/>
    </row>
    <row r="297" spans="1:77" x14ac:dyDescent="0.3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42"/>
      <c r="AK297" s="42"/>
      <c r="AL297" s="42"/>
      <c r="AM297" s="42"/>
      <c r="AN297" s="42"/>
      <c r="AO297" s="42"/>
      <c r="AP297" s="42"/>
      <c r="AQ297" s="42"/>
      <c r="AR297" s="42"/>
      <c r="AS297" s="42"/>
      <c r="AT297" s="42"/>
      <c r="AU297" s="42"/>
      <c r="AV297" s="42"/>
      <c r="AW297" s="42"/>
      <c r="AX297" s="42"/>
      <c r="AY297" s="42"/>
      <c r="AZ297" s="42"/>
      <c r="BA297" s="42"/>
      <c r="BB297" s="42"/>
      <c r="BC297" s="42"/>
      <c r="BD297" s="42"/>
      <c r="BE297" s="42"/>
      <c r="BF297" s="42"/>
      <c r="BG297" s="42"/>
      <c r="BH297" s="42"/>
      <c r="BI297" s="42"/>
      <c r="BJ297" s="42"/>
      <c r="BK297" s="42"/>
      <c r="BL297" s="42"/>
      <c r="BM297" s="42"/>
      <c r="BN297" s="42"/>
      <c r="BO297" s="42"/>
      <c r="BP297" s="42"/>
      <c r="BQ297" s="42"/>
      <c r="BR297" s="42"/>
      <c r="BS297" s="42"/>
      <c r="BT297" s="42"/>
      <c r="BU297" s="42"/>
      <c r="BV297" s="42"/>
      <c r="BW297" s="42"/>
      <c r="BX297" s="42"/>
      <c r="BY297" s="42"/>
    </row>
    <row r="298" spans="1:77" x14ac:dyDescent="0.3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42"/>
      <c r="AK298" s="42"/>
      <c r="AL298" s="42"/>
      <c r="AM298" s="42"/>
      <c r="AN298" s="42"/>
      <c r="AO298" s="42"/>
      <c r="AP298" s="42"/>
      <c r="AQ298" s="42"/>
      <c r="AR298" s="42"/>
      <c r="AS298" s="42"/>
      <c r="AT298" s="42"/>
      <c r="AU298" s="42"/>
      <c r="AV298" s="42"/>
      <c r="AW298" s="42"/>
      <c r="AX298" s="42"/>
      <c r="AY298" s="42"/>
      <c r="AZ298" s="42"/>
      <c r="BA298" s="42"/>
      <c r="BB298" s="42"/>
      <c r="BC298" s="42"/>
      <c r="BD298" s="42"/>
      <c r="BE298" s="42"/>
      <c r="BF298" s="42"/>
      <c r="BG298" s="42"/>
      <c r="BH298" s="42"/>
      <c r="BI298" s="42"/>
      <c r="BJ298" s="42"/>
      <c r="BK298" s="42"/>
      <c r="BL298" s="42"/>
      <c r="BM298" s="42"/>
      <c r="BN298" s="42"/>
      <c r="BO298" s="42"/>
      <c r="BP298" s="42"/>
      <c r="BQ298" s="42"/>
      <c r="BR298" s="42"/>
      <c r="BS298" s="42"/>
      <c r="BT298" s="42"/>
      <c r="BU298" s="42"/>
      <c r="BV298" s="42"/>
      <c r="BW298" s="42"/>
      <c r="BX298" s="42"/>
      <c r="BY298" s="42"/>
    </row>
    <row r="299" spans="1:77" x14ac:dyDescent="0.3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  <c r="AK299" s="42"/>
      <c r="AL299" s="42"/>
      <c r="AM299" s="42"/>
      <c r="AN299" s="42"/>
      <c r="AO299" s="42"/>
      <c r="AP299" s="42"/>
      <c r="AQ299" s="42"/>
      <c r="AR299" s="42"/>
      <c r="AS299" s="42"/>
      <c r="AT299" s="42"/>
      <c r="AU299" s="42"/>
      <c r="AV299" s="42"/>
      <c r="AW299" s="42"/>
      <c r="AX299" s="42"/>
      <c r="AY299" s="42"/>
      <c r="AZ299" s="42"/>
      <c r="BA299" s="42"/>
      <c r="BB299" s="42"/>
      <c r="BC299" s="42"/>
      <c r="BD299" s="42"/>
      <c r="BE299" s="42"/>
      <c r="BF299" s="42"/>
      <c r="BG299" s="42"/>
      <c r="BH299" s="42"/>
      <c r="BI299" s="42"/>
      <c r="BJ299" s="42"/>
      <c r="BK299" s="42"/>
      <c r="BL299" s="42"/>
      <c r="BM299" s="42"/>
      <c r="BN299" s="42"/>
      <c r="BO299" s="42"/>
      <c r="BP299" s="42"/>
      <c r="BQ299" s="42"/>
      <c r="BR299" s="42"/>
      <c r="BS299" s="42"/>
      <c r="BT299" s="42"/>
      <c r="BU299" s="42"/>
      <c r="BV299" s="42"/>
      <c r="BW299" s="42"/>
      <c r="BX299" s="42"/>
      <c r="BY299" s="42"/>
    </row>
    <row r="300" spans="1:77" x14ac:dyDescent="0.3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  <c r="AT300" s="42"/>
      <c r="AU300" s="42"/>
      <c r="AV300" s="42"/>
      <c r="AW300" s="42"/>
      <c r="AX300" s="42"/>
      <c r="AY300" s="42"/>
      <c r="AZ300" s="42"/>
      <c r="BA300" s="42"/>
      <c r="BB300" s="42"/>
      <c r="BC300" s="42"/>
      <c r="BD300" s="42"/>
      <c r="BE300" s="42"/>
      <c r="BF300" s="42"/>
      <c r="BG300" s="42"/>
      <c r="BH300" s="42"/>
      <c r="BI300" s="42"/>
      <c r="BJ300" s="42"/>
      <c r="BK300" s="42"/>
      <c r="BL300" s="42"/>
      <c r="BM300" s="42"/>
      <c r="BN300" s="42"/>
      <c r="BO300" s="42"/>
      <c r="BP300" s="42"/>
      <c r="BQ300" s="42"/>
      <c r="BR300" s="42"/>
      <c r="BS300" s="42"/>
      <c r="BT300" s="42"/>
      <c r="BU300" s="42"/>
      <c r="BV300" s="42"/>
      <c r="BW300" s="42"/>
      <c r="BX300" s="42"/>
      <c r="BY300" s="42"/>
    </row>
    <row r="301" spans="1:77" x14ac:dyDescent="0.3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  <c r="AK301" s="42"/>
      <c r="AL301" s="42"/>
      <c r="AM301" s="42"/>
      <c r="AN301" s="42"/>
      <c r="AO301" s="42"/>
      <c r="AP301" s="42"/>
      <c r="AQ301" s="42"/>
      <c r="AR301" s="42"/>
      <c r="AS301" s="42"/>
      <c r="AT301" s="42"/>
      <c r="AU301" s="42"/>
      <c r="AV301" s="42"/>
      <c r="AW301" s="42"/>
      <c r="AX301" s="42"/>
      <c r="AY301" s="42"/>
      <c r="AZ301" s="42"/>
      <c r="BA301" s="42"/>
      <c r="BB301" s="42"/>
      <c r="BC301" s="42"/>
      <c r="BD301" s="42"/>
      <c r="BE301" s="42"/>
      <c r="BF301" s="42"/>
      <c r="BG301" s="42"/>
      <c r="BH301" s="42"/>
      <c r="BI301" s="42"/>
      <c r="BJ301" s="42"/>
      <c r="BK301" s="42"/>
      <c r="BL301" s="42"/>
      <c r="BM301" s="42"/>
      <c r="BN301" s="42"/>
      <c r="BO301" s="42"/>
      <c r="BP301" s="42"/>
      <c r="BQ301" s="42"/>
      <c r="BR301" s="42"/>
      <c r="BS301" s="42"/>
      <c r="BT301" s="42"/>
      <c r="BU301" s="42"/>
      <c r="BV301" s="42"/>
      <c r="BW301" s="42"/>
      <c r="BX301" s="42"/>
      <c r="BY301" s="42"/>
    </row>
    <row r="302" spans="1:77" x14ac:dyDescent="0.3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42"/>
      <c r="AK302" s="42"/>
      <c r="AL302" s="42"/>
      <c r="AM302" s="42"/>
      <c r="AN302" s="42"/>
      <c r="AO302" s="42"/>
      <c r="AP302" s="42"/>
      <c r="AQ302" s="42"/>
      <c r="AR302" s="42"/>
      <c r="AS302" s="42"/>
      <c r="AT302" s="42"/>
      <c r="AU302" s="42"/>
      <c r="AV302" s="42"/>
      <c r="AW302" s="42"/>
      <c r="AX302" s="42"/>
      <c r="AY302" s="42"/>
      <c r="AZ302" s="42"/>
      <c r="BA302" s="42"/>
      <c r="BB302" s="42"/>
      <c r="BC302" s="42"/>
      <c r="BD302" s="42"/>
      <c r="BE302" s="42"/>
      <c r="BF302" s="42"/>
      <c r="BG302" s="42"/>
      <c r="BH302" s="42"/>
      <c r="BI302" s="42"/>
      <c r="BJ302" s="42"/>
      <c r="BK302" s="42"/>
      <c r="BL302" s="42"/>
      <c r="BM302" s="42"/>
      <c r="BN302" s="42"/>
      <c r="BO302" s="42"/>
      <c r="BP302" s="42"/>
      <c r="BQ302" s="42"/>
      <c r="BR302" s="42"/>
      <c r="BS302" s="42"/>
      <c r="BT302" s="42"/>
      <c r="BU302" s="42"/>
      <c r="BV302" s="42"/>
      <c r="BW302" s="42"/>
      <c r="BX302" s="42"/>
      <c r="BY302" s="42"/>
    </row>
    <row r="303" spans="1:77" x14ac:dyDescent="0.3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42"/>
      <c r="AK303" s="42"/>
      <c r="AL303" s="42"/>
      <c r="AM303" s="42"/>
      <c r="AN303" s="42"/>
      <c r="AO303" s="42"/>
      <c r="AP303" s="42"/>
      <c r="AQ303" s="42"/>
      <c r="AR303" s="42"/>
      <c r="AS303" s="42"/>
      <c r="AT303" s="42"/>
      <c r="AU303" s="42"/>
      <c r="AV303" s="42"/>
      <c r="AW303" s="42"/>
      <c r="AX303" s="42"/>
      <c r="AY303" s="42"/>
      <c r="AZ303" s="42"/>
      <c r="BA303" s="42"/>
      <c r="BB303" s="42"/>
      <c r="BC303" s="42"/>
      <c r="BD303" s="42"/>
      <c r="BE303" s="42"/>
      <c r="BF303" s="42"/>
      <c r="BG303" s="42"/>
      <c r="BH303" s="42"/>
      <c r="BI303" s="42"/>
      <c r="BJ303" s="42"/>
      <c r="BK303" s="42"/>
      <c r="BL303" s="42"/>
      <c r="BM303" s="42"/>
      <c r="BN303" s="42"/>
      <c r="BO303" s="42"/>
      <c r="BP303" s="42"/>
      <c r="BQ303" s="42"/>
      <c r="BR303" s="42"/>
      <c r="BS303" s="42"/>
      <c r="BT303" s="42"/>
      <c r="BU303" s="42"/>
      <c r="BV303" s="42"/>
      <c r="BW303" s="42"/>
      <c r="BX303" s="42"/>
      <c r="BY303" s="42"/>
    </row>
    <row r="304" spans="1:77" x14ac:dyDescent="0.3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  <c r="AK304" s="42"/>
      <c r="AL304" s="42"/>
      <c r="AM304" s="42"/>
      <c r="AN304" s="42"/>
      <c r="AO304" s="42"/>
      <c r="AP304" s="42"/>
      <c r="AQ304" s="42"/>
      <c r="AR304" s="42"/>
      <c r="AS304" s="42"/>
      <c r="AT304" s="42"/>
      <c r="AU304" s="42"/>
      <c r="AV304" s="42"/>
      <c r="AW304" s="42"/>
      <c r="AX304" s="42"/>
      <c r="AY304" s="42"/>
      <c r="AZ304" s="42"/>
      <c r="BA304" s="42"/>
      <c r="BB304" s="42"/>
      <c r="BC304" s="42"/>
      <c r="BD304" s="42"/>
      <c r="BE304" s="42"/>
      <c r="BF304" s="42"/>
      <c r="BG304" s="42"/>
      <c r="BH304" s="42"/>
      <c r="BI304" s="42"/>
      <c r="BJ304" s="42"/>
      <c r="BK304" s="42"/>
      <c r="BL304" s="42"/>
      <c r="BM304" s="42"/>
      <c r="BN304" s="42"/>
      <c r="BO304" s="42"/>
      <c r="BP304" s="42"/>
      <c r="BQ304" s="42"/>
      <c r="BR304" s="42"/>
      <c r="BS304" s="42"/>
      <c r="BT304" s="42"/>
      <c r="BU304" s="42"/>
      <c r="BV304" s="42"/>
      <c r="BW304" s="42"/>
      <c r="BX304" s="42"/>
      <c r="BY304" s="42"/>
    </row>
    <row r="305" spans="1:77" x14ac:dyDescent="0.3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  <c r="AK305" s="42"/>
      <c r="AL305" s="42"/>
      <c r="AM305" s="42"/>
      <c r="AN305" s="42"/>
      <c r="AO305" s="42"/>
      <c r="AP305" s="42"/>
      <c r="AQ305" s="42"/>
      <c r="AR305" s="42"/>
      <c r="AS305" s="42"/>
      <c r="AT305" s="42"/>
      <c r="AU305" s="42"/>
      <c r="AV305" s="42"/>
      <c r="AW305" s="42"/>
      <c r="AX305" s="42"/>
      <c r="AY305" s="42"/>
      <c r="AZ305" s="42"/>
      <c r="BA305" s="42"/>
      <c r="BB305" s="42"/>
      <c r="BC305" s="42"/>
      <c r="BD305" s="42"/>
      <c r="BE305" s="42"/>
      <c r="BF305" s="42"/>
      <c r="BG305" s="42"/>
      <c r="BH305" s="42"/>
      <c r="BI305" s="42"/>
      <c r="BJ305" s="42"/>
      <c r="BK305" s="42"/>
      <c r="BL305" s="42"/>
      <c r="BM305" s="42"/>
      <c r="BN305" s="42"/>
      <c r="BO305" s="42"/>
      <c r="BP305" s="42"/>
      <c r="BQ305" s="42"/>
      <c r="BR305" s="42"/>
      <c r="BS305" s="42"/>
      <c r="BT305" s="42"/>
      <c r="BU305" s="42"/>
      <c r="BV305" s="42"/>
      <c r="BW305" s="42"/>
      <c r="BX305" s="42"/>
      <c r="BY305" s="42"/>
    </row>
    <row r="306" spans="1:77" x14ac:dyDescent="0.3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F306" s="42"/>
      <c r="AG306" s="42"/>
      <c r="AH306" s="42"/>
      <c r="AI306" s="42"/>
      <c r="AJ306" s="42"/>
      <c r="AK306" s="42"/>
      <c r="AL306" s="42"/>
      <c r="AM306" s="42"/>
      <c r="AN306" s="42"/>
      <c r="AO306" s="42"/>
      <c r="AP306" s="42"/>
      <c r="AQ306" s="42"/>
      <c r="AR306" s="42"/>
      <c r="AS306" s="42"/>
      <c r="AT306" s="42"/>
      <c r="AU306" s="42"/>
      <c r="AV306" s="42"/>
      <c r="AW306" s="42"/>
      <c r="AX306" s="42"/>
      <c r="AY306" s="42"/>
      <c r="AZ306" s="42"/>
      <c r="BA306" s="42"/>
      <c r="BB306" s="42"/>
      <c r="BC306" s="42"/>
      <c r="BD306" s="42"/>
      <c r="BE306" s="42"/>
      <c r="BF306" s="42"/>
      <c r="BG306" s="42"/>
      <c r="BH306" s="42"/>
      <c r="BI306" s="42"/>
      <c r="BJ306" s="42"/>
      <c r="BK306" s="42"/>
      <c r="BL306" s="42"/>
      <c r="BM306" s="42"/>
      <c r="BN306" s="42"/>
      <c r="BO306" s="42"/>
      <c r="BP306" s="42"/>
      <c r="BQ306" s="42"/>
      <c r="BR306" s="42"/>
      <c r="BS306" s="42"/>
      <c r="BT306" s="42"/>
      <c r="BU306" s="42"/>
      <c r="BV306" s="42"/>
      <c r="BW306" s="42"/>
      <c r="BX306" s="42"/>
      <c r="BY306" s="42"/>
    </row>
    <row r="307" spans="1:77" x14ac:dyDescent="0.3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F307" s="42"/>
      <c r="AG307" s="42"/>
      <c r="AH307" s="42"/>
      <c r="AI307" s="42"/>
      <c r="AJ307" s="42"/>
      <c r="AK307" s="42"/>
      <c r="AL307" s="42"/>
      <c r="AM307" s="42"/>
      <c r="AN307" s="42"/>
      <c r="AO307" s="42"/>
      <c r="AP307" s="42"/>
      <c r="AQ307" s="42"/>
      <c r="AR307" s="42"/>
      <c r="AS307" s="42"/>
      <c r="AT307" s="42"/>
      <c r="AU307" s="42"/>
      <c r="AV307" s="42"/>
      <c r="AW307" s="42"/>
      <c r="AX307" s="42"/>
      <c r="AY307" s="42"/>
      <c r="AZ307" s="42"/>
      <c r="BA307" s="42"/>
      <c r="BB307" s="42"/>
      <c r="BC307" s="42"/>
      <c r="BD307" s="42"/>
      <c r="BE307" s="42"/>
      <c r="BF307" s="42"/>
      <c r="BG307" s="42"/>
      <c r="BH307" s="42"/>
      <c r="BI307" s="42"/>
      <c r="BJ307" s="42"/>
      <c r="BK307" s="42"/>
      <c r="BL307" s="42"/>
      <c r="BM307" s="42"/>
      <c r="BN307" s="42"/>
      <c r="BO307" s="42"/>
      <c r="BP307" s="42"/>
      <c r="BQ307" s="42"/>
      <c r="BR307" s="42"/>
      <c r="BS307" s="42"/>
      <c r="BT307" s="42"/>
      <c r="BU307" s="42"/>
      <c r="BV307" s="42"/>
      <c r="BW307" s="42"/>
      <c r="BX307" s="42"/>
      <c r="BY307" s="42"/>
    </row>
    <row r="308" spans="1:77" x14ac:dyDescent="0.3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F308" s="42"/>
      <c r="AG308" s="42"/>
      <c r="AH308" s="42"/>
      <c r="AI308" s="42"/>
      <c r="AJ308" s="42"/>
      <c r="AK308" s="42"/>
      <c r="AL308" s="42"/>
      <c r="AM308" s="42"/>
      <c r="AN308" s="42"/>
      <c r="AO308" s="42"/>
      <c r="AP308" s="42"/>
      <c r="AQ308" s="42"/>
      <c r="AR308" s="42"/>
      <c r="AS308" s="42"/>
      <c r="AT308" s="42"/>
      <c r="AU308" s="42"/>
      <c r="AV308" s="42"/>
      <c r="AW308" s="42"/>
      <c r="AX308" s="42"/>
      <c r="AY308" s="42"/>
      <c r="AZ308" s="42"/>
      <c r="BA308" s="42"/>
      <c r="BB308" s="42"/>
      <c r="BC308" s="42"/>
      <c r="BD308" s="42"/>
      <c r="BE308" s="42"/>
      <c r="BF308" s="42"/>
      <c r="BG308" s="42"/>
      <c r="BH308" s="42"/>
      <c r="BI308" s="42"/>
      <c r="BJ308" s="42"/>
      <c r="BK308" s="42"/>
      <c r="BL308" s="42"/>
      <c r="BM308" s="42"/>
      <c r="BN308" s="42"/>
      <c r="BO308" s="42"/>
      <c r="BP308" s="42"/>
      <c r="BQ308" s="42"/>
      <c r="BR308" s="42"/>
      <c r="BS308" s="42"/>
      <c r="BT308" s="42"/>
      <c r="BU308" s="42"/>
      <c r="BV308" s="42"/>
      <c r="BW308" s="42"/>
      <c r="BX308" s="42"/>
      <c r="BY308" s="42"/>
    </row>
    <row r="309" spans="1:77" x14ac:dyDescent="0.3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F309" s="42"/>
      <c r="AG309" s="42"/>
      <c r="AH309" s="42"/>
      <c r="AI309" s="42"/>
      <c r="AJ309" s="42"/>
      <c r="AK309" s="42"/>
      <c r="AL309" s="42"/>
      <c r="AM309" s="42"/>
      <c r="AN309" s="42"/>
      <c r="AO309" s="42"/>
      <c r="AP309" s="42"/>
      <c r="AQ309" s="42"/>
      <c r="AR309" s="42"/>
      <c r="AS309" s="42"/>
      <c r="AT309" s="42"/>
      <c r="AU309" s="42"/>
      <c r="AV309" s="42"/>
      <c r="AW309" s="42"/>
      <c r="AX309" s="42"/>
      <c r="AY309" s="42"/>
      <c r="AZ309" s="42"/>
      <c r="BA309" s="42"/>
      <c r="BB309" s="42"/>
      <c r="BC309" s="42"/>
      <c r="BD309" s="42"/>
      <c r="BE309" s="42"/>
      <c r="BF309" s="42"/>
      <c r="BG309" s="42"/>
      <c r="BH309" s="42"/>
      <c r="BI309" s="42"/>
      <c r="BJ309" s="42"/>
      <c r="BK309" s="42"/>
      <c r="BL309" s="42"/>
      <c r="BM309" s="42"/>
      <c r="BN309" s="42"/>
      <c r="BO309" s="42"/>
      <c r="BP309" s="42"/>
      <c r="BQ309" s="42"/>
      <c r="BR309" s="42"/>
      <c r="BS309" s="42"/>
      <c r="BT309" s="42"/>
      <c r="BU309" s="42"/>
      <c r="BV309" s="42"/>
      <c r="BW309" s="42"/>
      <c r="BX309" s="42"/>
      <c r="BY309" s="42"/>
    </row>
    <row r="310" spans="1:77" x14ac:dyDescent="0.3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  <c r="AK310" s="42"/>
      <c r="AL310" s="42"/>
      <c r="AM310" s="42"/>
      <c r="AN310" s="42"/>
      <c r="AO310" s="42"/>
      <c r="AP310" s="42"/>
      <c r="AQ310" s="42"/>
      <c r="AR310" s="42"/>
      <c r="AS310" s="42"/>
      <c r="AT310" s="42"/>
      <c r="AU310" s="42"/>
      <c r="AV310" s="42"/>
      <c r="AW310" s="42"/>
      <c r="AX310" s="42"/>
      <c r="AY310" s="42"/>
      <c r="AZ310" s="42"/>
      <c r="BA310" s="42"/>
      <c r="BB310" s="42"/>
      <c r="BC310" s="42"/>
      <c r="BD310" s="42"/>
      <c r="BE310" s="42"/>
      <c r="BF310" s="42"/>
      <c r="BG310" s="42"/>
      <c r="BH310" s="42"/>
      <c r="BI310" s="42"/>
      <c r="BJ310" s="42"/>
      <c r="BK310" s="42"/>
      <c r="BL310" s="42"/>
      <c r="BM310" s="42"/>
      <c r="BN310" s="42"/>
      <c r="BO310" s="42"/>
      <c r="BP310" s="42"/>
      <c r="BQ310" s="42"/>
      <c r="BR310" s="42"/>
      <c r="BS310" s="42"/>
      <c r="BT310" s="42"/>
      <c r="BU310" s="42"/>
      <c r="BV310" s="42"/>
      <c r="BW310" s="42"/>
      <c r="BX310" s="42"/>
      <c r="BY310" s="42"/>
    </row>
    <row r="311" spans="1:77" x14ac:dyDescent="0.3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F311" s="42"/>
      <c r="AG311" s="42"/>
      <c r="AH311" s="42"/>
      <c r="AI311" s="42"/>
      <c r="AJ311" s="42"/>
      <c r="AK311" s="42"/>
      <c r="AL311" s="42"/>
      <c r="AM311" s="42"/>
      <c r="AN311" s="42"/>
      <c r="AO311" s="42"/>
      <c r="AP311" s="42"/>
      <c r="AQ311" s="42"/>
      <c r="AR311" s="42"/>
      <c r="AS311" s="42"/>
      <c r="AT311" s="42"/>
      <c r="AU311" s="42"/>
      <c r="AV311" s="42"/>
      <c r="AW311" s="42"/>
      <c r="AX311" s="42"/>
      <c r="AY311" s="42"/>
      <c r="AZ311" s="42"/>
      <c r="BA311" s="42"/>
      <c r="BB311" s="42"/>
      <c r="BC311" s="42"/>
      <c r="BD311" s="42"/>
      <c r="BE311" s="42"/>
      <c r="BF311" s="42"/>
      <c r="BG311" s="42"/>
      <c r="BH311" s="42"/>
      <c r="BI311" s="42"/>
      <c r="BJ311" s="42"/>
      <c r="BK311" s="42"/>
      <c r="BL311" s="42"/>
      <c r="BM311" s="42"/>
      <c r="BN311" s="42"/>
      <c r="BO311" s="42"/>
      <c r="BP311" s="42"/>
      <c r="BQ311" s="42"/>
      <c r="BR311" s="42"/>
      <c r="BS311" s="42"/>
      <c r="BT311" s="42"/>
      <c r="BU311" s="42"/>
      <c r="BV311" s="42"/>
      <c r="BW311" s="42"/>
      <c r="BX311" s="42"/>
      <c r="BY311" s="42"/>
    </row>
    <row r="312" spans="1:77" x14ac:dyDescent="0.3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F312" s="42"/>
      <c r="AG312" s="42"/>
      <c r="AH312" s="42"/>
      <c r="AI312" s="42"/>
      <c r="AJ312" s="42"/>
      <c r="AK312" s="42"/>
      <c r="AL312" s="42"/>
      <c r="AM312" s="42"/>
      <c r="AN312" s="42"/>
      <c r="AO312" s="42"/>
      <c r="AP312" s="42"/>
      <c r="AQ312" s="42"/>
      <c r="AR312" s="42"/>
      <c r="AS312" s="42"/>
      <c r="AT312" s="42"/>
      <c r="AU312" s="42"/>
      <c r="AV312" s="42"/>
      <c r="AW312" s="42"/>
      <c r="AX312" s="42"/>
      <c r="AY312" s="42"/>
      <c r="AZ312" s="42"/>
      <c r="BA312" s="42"/>
      <c r="BB312" s="42"/>
      <c r="BC312" s="42"/>
      <c r="BD312" s="42"/>
      <c r="BE312" s="42"/>
      <c r="BF312" s="42"/>
      <c r="BG312" s="42"/>
      <c r="BH312" s="42"/>
      <c r="BI312" s="42"/>
      <c r="BJ312" s="42"/>
      <c r="BK312" s="42"/>
      <c r="BL312" s="42"/>
      <c r="BM312" s="42"/>
      <c r="BN312" s="42"/>
      <c r="BO312" s="42"/>
      <c r="BP312" s="42"/>
      <c r="BQ312" s="42"/>
      <c r="BR312" s="42"/>
      <c r="BS312" s="42"/>
      <c r="BT312" s="42"/>
      <c r="BU312" s="42"/>
      <c r="BV312" s="42"/>
      <c r="BW312" s="42"/>
      <c r="BX312" s="42"/>
      <c r="BY312" s="42"/>
    </row>
    <row r="313" spans="1:77" x14ac:dyDescent="0.3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42"/>
      <c r="AK313" s="42"/>
      <c r="AL313" s="42"/>
      <c r="AM313" s="42"/>
      <c r="AN313" s="42"/>
      <c r="AO313" s="42"/>
      <c r="AP313" s="42"/>
      <c r="AQ313" s="42"/>
      <c r="AR313" s="42"/>
      <c r="AS313" s="42"/>
      <c r="AT313" s="42"/>
      <c r="AU313" s="42"/>
      <c r="AV313" s="42"/>
      <c r="AW313" s="42"/>
      <c r="AX313" s="42"/>
      <c r="AY313" s="42"/>
      <c r="AZ313" s="42"/>
      <c r="BA313" s="42"/>
      <c r="BB313" s="42"/>
      <c r="BC313" s="42"/>
      <c r="BD313" s="42"/>
      <c r="BE313" s="42"/>
      <c r="BF313" s="42"/>
      <c r="BG313" s="42"/>
      <c r="BH313" s="42"/>
      <c r="BI313" s="42"/>
      <c r="BJ313" s="42"/>
      <c r="BK313" s="42"/>
      <c r="BL313" s="42"/>
      <c r="BM313" s="42"/>
      <c r="BN313" s="42"/>
      <c r="BO313" s="42"/>
      <c r="BP313" s="42"/>
      <c r="BQ313" s="42"/>
      <c r="BR313" s="42"/>
      <c r="BS313" s="42"/>
      <c r="BT313" s="42"/>
      <c r="BU313" s="42"/>
      <c r="BV313" s="42"/>
      <c r="BW313" s="42"/>
      <c r="BX313" s="42"/>
      <c r="BY313" s="42"/>
    </row>
    <row r="314" spans="1:77" x14ac:dyDescent="0.3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F314" s="42"/>
      <c r="AG314" s="42"/>
      <c r="AH314" s="42"/>
      <c r="AI314" s="42"/>
      <c r="AJ314" s="42"/>
      <c r="AK314" s="42"/>
      <c r="AL314" s="42"/>
      <c r="AM314" s="42"/>
      <c r="AN314" s="42"/>
      <c r="AO314" s="42"/>
      <c r="AP314" s="42"/>
      <c r="AQ314" s="42"/>
      <c r="AR314" s="42"/>
      <c r="AS314" s="42"/>
      <c r="AT314" s="42"/>
      <c r="AU314" s="42"/>
      <c r="AV314" s="42"/>
      <c r="AW314" s="42"/>
      <c r="AX314" s="42"/>
      <c r="AY314" s="42"/>
      <c r="AZ314" s="42"/>
      <c r="BA314" s="42"/>
      <c r="BB314" s="42"/>
      <c r="BC314" s="42"/>
      <c r="BD314" s="42"/>
      <c r="BE314" s="42"/>
      <c r="BF314" s="42"/>
      <c r="BG314" s="42"/>
      <c r="BH314" s="42"/>
      <c r="BI314" s="42"/>
      <c r="BJ314" s="42"/>
      <c r="BK314" s="42"/>
      <c r="BL314" s="42"/>
      <c r="BM314" s="42"/>
      <c r="BN314" s="42"/>
      <c r="BO314" s="42"/>
      <c r="BP314" s="42"/>
      <c r="BQ314" s="42"/>
      <c r="BR314" s="42"/>
      <c r="BS314" s="42"/>
      <c r="BT314" s="42"/>
      <c r="BU314" s="42"/>
      <c r="BV314" s="42"/>
      <c r="BW314" s="42"/>
      <c r="BX314" s="42"/>
      <c r="BY314" s="42"/>
    </row>
    <row r="315" spans="1:77" x14ac:dyDescent="0.3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  <c r="AK315" s="42"/>
      <c r="AL315" s="42"/>
      <c r="AM315" s="42"/>
      <c r="AN315" s="42"/>
      <c r="AO315" s="42"/>
      <c r="AP315" s="42"/>
      <c r="AQ315" s="42"/>
      <c r="AR315" s="42"/>
      <c r="AS315" s="42"/>
      <c r="AT315" s="42"/>
      <c r="AU315" s="42"/>
      <c r="AV315" s="42"/>
      <c r="AW315" s="42"/>
      <c r="AX315" s="42"/>
      <c r="AY315" s="42"/>
      <c r="AZ315" s="42"/>
      <c r="BA315" s="42"/>
      <c r="BB315" s="42"/>
      <c r="BC315" s="42"/>
      <c r="BD315" s="42"/>
      <c r="BE315" s="42"/>
      <c r="BF315" s="42"/>
      <c r="BG315" s="42"/>
      <c r="BH315" s="42"/>
      <c r="BI315" s="42"/>
      <c r="BJ315" s="42"/>
      <c r="BK315" s="42"/>
      <c r="BL315" s="42"/>
      <c r="BM315" s="42"/>
      <c r="BN315" s="42"/>
      <c r="BO315" s="42"/>
      <c r="BP315" s="42"/>
      <c r="BQ315" s="42"/>
      <c r="BR315" s="42"/>
      <c r="BS315" s="42"/>
      <c r="BT315" s="42"/>
      <c r="BU315" s="42"/>
      <c r="BV315" s="42"/>
      <c r="BW315" s="42"/>
      <c r="BX315" s="42"/>
      <c r="BY315" s="42"/>
    </row>
    <row r="316" spans="1:77" x14ac:dyDescent="0.3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F316" s="42"/>
      <c r="AG316" s="42"/>
      <c r="AH316" s="42"/>
      <c r="AI316" s="42"/>
      <c r="AJ316" s="42"/>
      <c r="AK316" s="42"/>
      <c r="AL316" s="42"/>
      <c r="AM316" s="42"/>
      <c r="AN316" s="42"/>
      <c r="AO316" s="42"/>
      <c r="AP316" s="42"/>
      <c r="AQ316" s="42"/>
      <c r="AR316" s="42"/>
      <c r="AS316" s="42"/>
      <c r="AT316" s="42"/>
      <c r="AU316" s="42"/>
      <c r="AV316" s="42"/>
      <c r="AW316" s="42"/>
      <c r="AX316" s="42"/>
      <c r="AY316" s="42"/>
      <c r="AZ316" s="42"/>
      <c r="BA316" s="42"/>
      <c r="BB316" s="42"/>
      <c r="BC316" s="42"/>
      <c r="BD316" s="42"/>
      <c r="BE316" s="42"/>
      <c r="BF316" s="42"/>
      <c r="BG316" s="42"/>
      <c r="BH316" s="42"/>
      <c r="BI316" s="42"/>
      <c r="BJ316" s="42"/>
      <c r="BK316" s="42"/>
      <c r="BL316" s="42"/>
      <c r="BM316" s="42"/>
      <c r="BN316" s="42"/>
      <c r="BO316" s="42"/>
      <c r="BP316" s="42"/>
      <c r="BQ316" s="42"/>
      <c r="BR316" s="42"/>
      <c r="BS316" s="42"/>
      <c r="BT316" s="42"/>
      <c r="BU316" s="42"/>
      <c r="BV316" s="42"/>
      <c r="BW316" s="42"/>
      <c r="BX316" s="42"/>
      <c r="BY316" s="42"/>
    </row>
    <row r="317" spans="1:77" x14ac:dyDescent="0.3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  <c r="AK317" s="42"/>
      <c r="AL317" s="42"/>
      <c r="AM317" s="42"/>
      <c r="AN317" s="42"/>
      <c r="AO317" s="42"/>
      <c r="AP317" s="42"/>
      <c r="AQ317" s="42"/>
      <c r="AR317" s="42"/>
      <c r="AS317" s="42"/>
      <c r="AT317" s="42"/>
      <c r="AU317" s="42"/>
      <c r="AV317" s="42"/>
      <c r="AW317" s="42"/>
      <c r="AX317" s="42"/>
      <c r="AY317" s="42"/>
      <c r="AZ317" s="42"/>
      <c r="BA317" s="42"/>
      <c r="BB317" s="42"/>
      <c r="BC317" s="42"/>
      <c r="BD317" s="42"/>
      <c r="BE317" s="42"/>
      <c r="BF317" s="42"/>
      <c r="BG317" s="42"/>
      <c r="BH317" s="42"/>
      <c r="BI317" s="42"/>
      <c r="BJ317" s="42"/>
      <c r="BK317" s="42"/>
      <c r="BL317" s="42"/>
      <c r="BM317" s="42"/>
      <c r="BN317" s="42"/>
      <c r="BO317" s="42"/>
      <c r="BP317" s="42"/>
      <c r="BQ317" s="42"/>
      <c r="BR317" s="42"/>
      <c r="BS317" s="42"/>
      <c r="BT317" s="42"/>
      <c r="BU317" s="42"/>
      <c r="BV317" s="42"/>
      <c r="BW317" s="42"/>
      <c r="BX317" s="42"/>
      <c r="BY317" s="42"/>
    </row>
    <row r="318" spans="1:77" x14ac:dyDescent="0.3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42"/>
      <c r="AK318" s="42"/>
      <c r="AL318" s="42"/>
      <c r="AM318" s="42"/>
      <c r="AN318" s="42"/>
      <c r="AO318" s="42"/>
      <c r="AP318" s="42"/>
      <c r="AQ318" s="42"/>
      <c r="AR318" s="42"/>
      <c r="AS318" s="42"/>
      <c r="AT318" s="42"/>
      <c r="AU318" s="42"/>
      <c r="AV318" s="42"/>
      <c r="AW318" s="42"/>
      <c r="AX318" s="42"/>
      <c r="AY318" s="42"/>
      <c r="AZ318" s="42"/>
      <c r="BA318" s="42"/>
      <c r="BB318" s="42"/>
      <c r="BC318" s="42"/>
      <c r="BD318" s="42"/>
      <c r="BE318" s="42"/>
      <c r="BF318" s="42"/>
      <c r="BG318" s="42"/>
      <c r="BH318" s="42"/>
      <c r="BI318" s="42"/>
      <c r="BJ318" s="42"/>
      <c r="BK318" s="42"/>
      <c r="BL318" s="42"/>
      <c r="BM318" s="42"/>
      <c r="BN318" s="42"/>
      <c r="BO318" s="42"/>
      <c r="BP318" s="42"/>
      <c r="BQ318" s="42"/>
      <c r="BR318" s="42"/>
      <c r="BS318" s="42"/>
      <c r="BT318" s="42"/>
      <c r="BU318" s="42"/>
      <c r="BV318" s="42"/>
      <c r="BW318" s="42"/>
      <c r="BX318" s="42"/>
      <c r="BY318" s="42"/>
    </row>
    <row r="319" spans="1:77" x14ac:dyDescent="0.3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  <c r="AM319" s="42"/>
      <c r="AN319" s="42"/>
      <c r="AO319" s="42"/>
      <c r="AP319" s="42"/>
      <c r="AQ319" s="42"/>
      <c r="AR319" s="42"/>
      <c r="AS319" s="42"/>
      <c r="AT319" s="42"/>
      <c r="AU319" s="42"/>
      <c r="AV319" s="42"/>
      <c r="AW319" s="42"/>
      <c r="AX319" s="42"/>
      <c r="AY319" s="42"/>
      <c r="AZ319" s="42"/>
      <c r="BA319" s="42"/>
      <c r="BB319" s="42"/>
      <c r="BC319" s="42"/>
      <c r="BD319" s="42"/>
      <c r="BE319" s="42"/>
      <c r="BF319" s="42"/>
      <c r="BG319" s="42"/>
      <c r="BH319" s="42"/>
      <c r="BI319" s="42"/>
      <c r="BJ319" s="42"/>
      <c r="BK319" s="42"/>
      <c r="BL319" s="42"/>
      <c r="BM319" s="42"/>
      <c r="BN319" s="42"/>
      <c r="BO319" s="42"/>
      <c r="BP319" s="42"/>
      <c r="BQ319" s="42"/>
      <c r="BR319" s="42"/>
      <c r="BS319" s="42"/>
      <c r="BT319" s="42"/>
      <c r="BU319" s="42"/>
      <c r="BV319" s="42"/>
      <c r="BW319" s="42"/>
      <c r="BX319" s="42"/>
      <c r="BY319" s="42"/>
    </row>
    <row r="320" spans="1:77" x14ac:dyDescent="0.3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  <c r="AK320" s="42"/>
      <c r="AL320" s="42"/>
      <c r="AM320" s="42"/>
      <c r="AN320" s="42"/>
      <c r="AO320" s="42"/>
      <c r="AP320" s="42"/>
      <c r="AQ320" s="42"/>
      <c r="AR320" s="42"/>
      <c r="AS320" s="42"/>
      <c r="AT320" s="42"/>
      <c r="AU320" s="42"/>
      <c r="AV320" s="42"/>
      <c r="AW320" s="42"/>
      <c r="AX320" s="42"/>
      <c r="AY320" s="42"/>
      <c r="AZ320" s="42"/>
      <c r="BA320" s="42"/>
      <c r="BB320" s="42"/>
      <c r="BC320" s="42"/>
      <c r="BD320" s="42"/>
      <c r="BE320" s="42"/>
      <c r="BF320" s="42"/>
      <c r="BG320" s="42"/>
      <c r="BH320" s="42"/>
      <c r="BI320" s="42"/>
      <c r="BJ320" s="42"/>
      <c r="BK320" s="42"/>
      <c r="BL320" s="42"/>
      <c r="BM320" s="42"/>
      <c r="BN320" s="42"/>
      <c r="BO320" s="42"/>
      <c r="BP320" s="42"/>
      <c r="BQ320" s="42"/>
      <c r="BR320" s="42"/>
      <c r="BS320" s="42"/>
      <c r="BT320" s="42"/>
      <c r="BU320" s="42"/>
      <c r="BV320" s="42"/>
      <c r="BW320" s="42"/>
      <c r="BX320" s="42"/>
      <c r="BY320" s="42"/>
    </row>
    <row r="321" spans="1:77" x14ac:dyDescent="0.3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  <c r="AK321" s="42"/>
      <c r="AL321" s="42"/>
      <c r="AM321" s="42"/>
      <c r="AN321" s="42"/>
      <c r="AO321" s="42"/>
      <c r="AP321" s="42"/>
      <c r="AQ321" s="42"/>
      <c r="AR321" s="42"/>
      <c r="AS321" s="42"/>
      <c r="AT321" s="42"/>
      <c r="AU321" s="42"/>
      <c r="AV321" s="42"/>
      <c r="AW321" s="42"/>
      <c r="AX321" s="42"/>
      <c r="AY321" s="42"/>
      <c r="AZ321" s="42"/>
      <c r="BA321" s="42"/>
      <c r="BB321" s="42"/>
      <c r="BC321" s="42"/>
      <c r="BD321" s="42"/>
      <c r="BE321" s="42"/>
      <c r="BF321" s="42"/>
      <c r="BG321" s="42"/>
      <c r="BH321" s="42"/>
      <c r="BI321" s="42"/>
      <c r="BJ321" s="42"/>
      <c r="BK321" s="42"/>
      <c r="BL321" s="42"/>
      <c r="BM321" s="42"/>
      <c r="BN321" s="42"/>
      <c r="BO321" s="42"/>
      <c r="BP321" s="42"/>
      <c r="BQ321" s="42"/>
      <c r="BR321" s="42"/>
      <c r="BS321" s="42"/>
      <c r="BT321" s="42"/>
      <c r="BU321" s="42"/>
      <c r="BV321" s="42"/>
      <c r="BW321" s="42"/>
      <c r="BX321" s="42"/>
      <c r="BY321" s="42"/>
    </row>
    <row r="322" spans="1:77" x14ac:dyDescent="0.3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  <c r="AK322" s="42"/>
      <c r="AL322" s="42"/>
      <c r="AM322" s="42"/>
      <c r="AN322" s="42"/>
      <c r="AO322" s="42"/>
      <c r="AP322" s="42"/>
      <c r="AQ322" s="42"/>
      <c r="AR322" s="42"/>
      <c r="AS322" s="42"/>
      <c r="AT322" s="42"/>
      <c r="AU322" s="42"/>
      <c r="AV322" s="42"/>
      <c r="AW322" s="42"/>
      <c r="AX322" s="42"/>
      <c r="AY322" s="42"/>
      <c r="AZ322" s="42"/>
      <c r="BA322" s="42"/>
      <c r="BB322" s="42"/>
      <c r="BC322" s="42"/>
      <c r="BD322" s="42"/>
      <c r="BE322" s="42"/>
      <c r="BF322" s="42"/>
      <c r="BG322" s="42"/>
      <c r="BH322" s="42"/>
      <c r="BI322" s="42"/>
      <c r="BJ322" s="42"/>
      <c r="BK322" s="42"/>
      <c r="BL322" s="42"/>
      <c r="BM322" s="42"/>
      <c r="BN322" s="42"/>
      <c r="BO322" s="42"/>
      <c r="BP322" s="42"/>
      <c r="BQ322" s="42"/>
      <c r="BR322" s="42"/>
      <c r="BS322" s="42"/>
      <c r="BT322" s="42"/>
      <c r="BU322" s="42"/>
      <c r="BV322" s="42"/>
      <c r="BW322" s="42"/>
      <c r="BX322" s="42"/>
      <c r="BY322" s="42"/>
    </row>
    <row r="323" spans="1:77" x14ac:dyDescent="0.3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  <c r="AK323" s="42"/>
      <c r="AL323" s="42"/>
      <c r="AM323" s="42"/>
      <c r="AN323" s="42"/>
      <c r="AO323" s="42"/>
      <c r="AP323" s="42"/>
      <c r="AQ323" s="42"/>
      <c r="AR323" s="42"/>
      <c r="AS323" s="42"/>
      <c r="AT323" s="42"/>
      <c r="AU323" s="42"/>
      <c r="AV323" s="42"/>
      <c r="AW323" s="42"/>
      <c r="AX323" s="42"/>
      <c r="AY323" s="42"/>
      <c r="AZ323" s="42"/>
      <c r="BA323" s="42"/>
      <c r="BB323" s="42"/>
      <c r="BC323" s="42"/>
      <c r="BD323" s="42"/>
      <c r="BE323" s="42"/>
      <c r="BF323" s="42"/>
      <c r="BG323" s="42"/>
      <c r="BH323" s="42"/>
      <c r="BI323" s="42"/>
      <c r="BJ323" s="42"/>
      <c r="BK323" s="42"/>
      <c r="BL323" s="42"/>
      <c r="BM323" s="42"/>
      <c r="BN323" s="42"/>
      <c r="BO323" s="42"/>
      <c r="BP323" s="42"/>
      <c r="BQ323" s="42"/>
      <c r="BR323" s="42"/>
      <c r="BS323" s="42"/>
      <c r="BT323" s="42"/>
      <c r="BU323" s="42"/>
      <c r="BV323" s="42"/>
      <c r="BW323" s="42"/>
      <c r="BX323" s="42"/>
      <c r="BY323" s="42"/>
    </row>
    <row r="324" spans="1:77" x14ac:dyDescent="0.3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  <c r="AK324" s="42"/>
      <c r="AL324" s="42"/>
      <c r="AM324" s="42"/>
      <c r="AN324" s="42"/>
      <c r="AO324" s="42"/>
      <c r="AP324" s="42"/>
      <c r="AQ324" s="42"/>
      <c r="AR324" s="42"/>
      <c r="AS324" s="42"/>
      <c r="AT324" s="42"/>
      <c r="AU324" s="42"/>
      <c r="AV324" s="42"/>
      <c r="AW324" s="42"/>
      <c r="AX324" s="42"/>
      <c r="AY324" s="42"/>
      <c r="AZ324" s="42"/>
      <c r="BA324" s="42"/>
      <c r="BB324" s="42"/>
      <c r="BC324" s="42"/>
      <c r="BD324" s="42"/>
      <c r="BE324" s="42"/>
      <c r="BF324" s="42"/>
      <c r="BG324" s="42"/>
      <c r="BH324" s="42"/>
      <c r="BI324" s="42"/>
      <c r="BJ324" s="42"/>
      <c r="BK324" s="42"/>
      <c r="BL324" s="42"/>
      <c r="BM324" s="42"/>
      <c r="BN324" s="42"/>
      <c r="BO324" s="42"/>
      <c r="BP324" s="42"/>
      <c r="BQ324" s="42"/>
      <c r="BR324" s="42"/>
      <c r="BS324" s="42"/>
      <c r="BT324" s="42"/>
      <c r="BU324" s="42"/>
      <c r="BV324" s="42"/>
      <c r="BW324" s="42"/>
      <c r="BX324" s="42"/>
      <c r="BY324" s="42"/>
    </row>
    <row r="325" spans="1:77" x14ac:dyDescent="0.3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  <c r="AK325" s="42"/>
      <c r="AL325" s="42"/>
      <c r="AM325" s="42"/>
      <c r="AN325" s="42"/>
      <c r="AO325" s="42"/>
      <c r="AP325" s="42"/>
      <c r="AQ325" s="42"/>
      <c r="AR325" s="42"/>
      <c r="AS325" s="42"/>
      <c r="AT325" s="42"/>
      <c r="AU325" s="42"/>
      <c r="AV325" s="42"/>
      <c r="AW325" s="42"/>
      <c r="AX325" s="42"/>
      <c r="AY325" s="42"/>
      <c r="AZ325" s="42"/>
      <c r="BA325" s="42"/>
      <c r="BB325" s="42"/>
      <c r="BC325" s="42"/>
      <c r="BD325" s="42"/>
      <c r="BE325" s="42"/>
      <c r="BF325" s="42"/>
      <c r="BG325" s="42"/>
      <c r="BH325" s="42"/>
      <c r="BI325" s="42"/>
      <c r="BJ325" s="42"/>
      <c r="BK325" s="42"/>
      <c r="BL325" s="42"/>
      <c r="BM325" s="42"/>
      <c r="BN325" s="42"/>
      <c r="BO325" s="42"/>
      <c r="BP325" s="42"/>
      <c r="BQ325" s="42"/>
      <c r="BR325" s="42"/>
      <c r="BS325" s="42"/>
      <c r="BT325" s="42"/>
      <c r="BU325" s="42"/>
      <c r="BV325" s="42"/>
      <c r="BW325" s="42"/>
      <c r="BX325" s="42"/>
      <c r="BY325" s="42"/>
    </row>
    <row r="326" spans="1:77" x14ac:dyDescent="0.3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  <c r="AK326" s="42"/>
      <c r="AL326" s="42"/>
      <c r="AM326" s="42"/>
      <c r="AN326" s="42"/>
      <c r="AO326" s="42"/>
      <c r="AP326" s="42"/>
      <c r="AQ326" s="42"/>
      <c r="AR326" s="42"/>
      <c r="AS326" s="42"/>
      <c r="AT326" s="42"/>
      <c r="AU326" s="42"/>
      <c r="AV326" s="42"/>
      <c r="AW326" s="42"/>
      <c r="AX326" s="42"/>
      <c r="AY326" s="42"/>
      <c r="AZ326" s="42"/>
      <c r="BA326" s="42"/>
      <c r="BB326" s="42"/>
      <c r="BC326" s="42"/>
      <c r="BD326" s="42"/>
      <c r="BE326" s="42"/>
      <c r="BF326" s="42"/>
      <c r="BG326" s="42"/>
      <c r="BH326" s="42"/>
      <c r="BI326" s="42"/>
      <c r="BJ326" s="42"/>
      <c r="BK326" s="42"/>
      <c r="BL326" s="42"/>
      <c r="BM326" s="42"/>
      <c r="BN326" s="42"/>
      <c r="BO326" s="42"/>
      <c r="BP326" s="42"/>
      <c r="BQ326" s="42"/>
      <c r="BR326" s="42"/>
      <c r="BS326" s="42"/>
      <c r="BT326" s="42"/>
      <c r="BU326" s="42"/>
      <c r="BV326" s="42"/>
      <c r="BW326" s="42"/>
      <c r="BX326" s="42"/>
      <c r="BY326" s="42"/>
    </row>
    <row r="327" spans="1:77" x14ac:dyDescent="0.3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  <c r="AM327" s="42"/>
      <c r="AN327" s="42"/>
      <c r="AO327" s="42"/>
      <c r="AP327" s="42"/>
      <c r="AQ327" s="42"/>
      <c r="AR327" s="42"/>
      <c r="AS327" s="42"/>
      <c r="AT327" s="42"/>
      <c r="AU327" s="42"/>
      <c r="AV327" s="42"/>
      <c r="AW327" s="42"/>
      <c r="AX327" s="42"/>
      <c r="AY327" s="42"/>
      <c r="AZ327" s="42"/>
      <c r="BA327" s="42"/>
      <c r="BB327" s="42"/>
      <c r="BC327" s="42"/>
      <c r="BD327" s="42"/>
      <c r="BE327" s="42"/>
      <c r="BF327" s="42"/>
      <c r="BG327" s="42"/>
      <c r="BH327" s="42"/>
      <c r="BI327" s="42"/>
      <c r="BJ327" s="42"/>
      <c r="BK327" s="42"/>
      <c r="BL327" s="42"/>
      <c r="BM327" s="42"/>
      <c r="BN327" s="42"/>
      <c r="BO327" s="42"/>
      <c r="BP327" s="42"/>
      <c r="BQ327" s="42"/>
      <c r="BR327" s="42"/>
      <c r="BS327" s="42"/>
      <c r="BT327" s="42"/>
      <c r="BU327" s="42"/>
      <c r="BV327" s="42"/>
      <c r="BW327" s="42"/>
      <c r="BX327" s="42"/>
      <c r="BY327" s="42"/>
    </row>
    <row r="328" spans="1:77" x14ac:dyDescent="0.3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  <c r="AK328" s="42"/>
      <c r="AL328" s="42"/>
      <c r="AM328" s="42"/>
      <c r="AN328" s="42"/>
      <c r="AO328" s="42"/>
      <c r="AP328" s="42"/>
      <c r="AQ328" s="42"/>
      <c r="AR328" s="42"/>
      <c r="AS328" s="42"/>
      <c r="AT328" s="42"/>
      <c r="AU328" s="42"/>
      <c r="AV328" s="42"/>
      <c r="AW328" s="42"/>
      <c r="AX328" s="42"/>
      <c r="AY328" s="42"/>
      <c r="AZ328" s="42"/>
      <c r="BA328" s="42"/>
      <c r="BB328" s="42"/>
      <c r="BC328" s="42"/>
      <c r="BD328" s="42"/>
      <c r="BE328" s="42"/>
      <c r="BF328" s="42"/>
      <c r="BG328" s="42"/>
      <c r="BH328" s="42"/>
      <c r="BI328" s="42"/>
      <c r="BJ328" s="42"/>
      <c r="BK328" s="42"/>
      <c r="BL328" s="42"/>
      <c r="BM328" s="42"/>
      <c r="BN328" s="42"/>
      <c r="BO328" s="42"/>
      <c r="BP328" s="42"/>
      <c r="BQ328" s="42"/>
      <c r="BR328" s="42"/>
      <c r="BS328" s="42"/>
      <c r="BT328" s="42"/>
      <c r="BU328" s="42"/>
      <c r="BV328" s="42"/>
      <c r="BW328" s="42"/>
      <c r="BX328" s="42"/>
      <c r="BY328" s="42"/>
    </row>
    <row r="329" spans="1:77" x14ac:dyDescent="0.3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  <c r="AK329" s="42"/>
      <c r="AL329" s="42"/>
      <c r="AM329" s="42"/>
      <c r="AN329" s="42"/>
      <c r="AO329" s="42"/>
      <c r="AP329" s="42"/>
      <c r="AQ329" s="42"/>
      <c r="AR329" s="42"/>
      <c r="AS329" s="42"/>
      <c r="AT329" s="42"/>
      <c r="AU329" s="42"/>
      <c r="AV329" s="42"/>
      <c r="AW329" s="42"/>
      <c r="AX329" s="42"/>
      <c r="AY329" s="42"/>
      <c r="AZ329" s="42"/>
      <c r="BA329" s="42"/>
      <c r="BB329" s="42"/>
      <c r="BC329" s="42"/>
      <c r="BD329" s="42"/>
      <c r="BE329" s="42"/>
      <c r="BF329" s="42"/>
      <c r="BG329" s="42"/>
      <c r="BH329" s="42"/>
      <c r="BI329" s="42"/>
      <c r="BJ329" s="42"/>
      <c r="BK329" s="42"/>
      <c r="BL329" s="42"/>
      <c r="BM329" s="42"/>
      <c r="BN329" s="42"/>
      <c r="BO329" s="42"/>
      <c r="BP329" s="42"/>
      <c r="BQ329" s="42"/>
      <c r="BR329" s="42"/>
      <c r="BS329" s="42"/>
      <c r="BT329" s="42"/>
      <c r="BU329" s="42"/>
      <c r="BV329" s="42"/>
      <c r="BW329" s="42"/>
      <c r="BX329" s="42"/>
      <c r="BY329" s="42"/>
    </row>
    <row r="330" spans="1:77" x14ac:dyDescent="0.3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2"/>
      <c r="AM330" s="42"/>
      <c r="AN330" s="42"/>
      <c r="AO330" s="42"/>
      <c r="AP330" s="42"/>
      <c r="AQ330" s="42"/>
      <c r="AR330" s="42"/>
      <c r="AS330" s="42"/>
      <c r="AT330" s="42"/>
      <c r="AU330" s="42"/>
      <c r="AV330" s="42"/>
      <c r="AW330" s="42"/>
      <c r="AX330" s="42"/>
      <c r="AY330" s="42"/>
      <c r="AZ330" s="42"/>
      <c r="BA330" s="42"/>
      <c r="BB330" s="42"/>
      <c r="BC330" s="42"/>
      <c r="BD330" s="42"/>
      <c r="BE330" s="42"/>
      <c r="BF330" s="42"/>
      <c r="BG330" s="42"/>
      <c r="BH330" s="42"/>
      <c r="BI330" s="42"/>
      <c r="BJ330" s="42"/>
      <c r="BK330" s="42"/>
      <c r="BL330" s="42"/>
      <c r="BM330" s="42"/>
      <c r="BN330" s="42"/>
      <c r="BO330" s="42"/>
      <c r="BP330" s="42"/>
      <c r="BQ330" s="42"/>
      <c r="BR330" s="42"/>
      <c r="BS330" s="42"/>
      <c r="BT330" s="42"/>
      <c r="BU330" s="42"/>
      <c r="BV330" s="42"/>
      <c r="BW330" s="42"/>
      <c r="BX330" s="42"/>
      <c r="BY330" s="42"/>
    </row>
    <row r="331" spans="1:77" x14ac:dyDescent="0.3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  <c r="AK331" s="42"/>
      <c r="AL331" s="42"/>
      <c r="AM331" s="42"/>
      <c r="AN331" s="42"/>
      <c r="AO331" s="42"/>
      <c r="AP331" s="42"/>
      <c r="AQ331" s="42"/>
      <c r="AR331" s="42"/>
      <c r="AS331" s="42"/>
      <c r="AT331" s="42"/>
      <c r="AU331" s="42"/>
      <c r="AV331" s="42"/>
      <c r="AW331" s="42"/>
      <c r="AX331" s="42"/>
      <c r="AY331" s="42"/>
      <c r="AZ331" s="42"/>
      <c r="BA331" s="42"/>
      <c r="BB331" s="42"/>
      <c r="BC331" s="42"/>
      <c r="BD331" s="42"/>
      <c r="BE331" s="42"/>
      <c r="BF331" s="42"/>
      <c r="BG331" s="42"/>
      <c r="BH331" s="42"/>
      <c r="BI331" s="42"/>
      <c r="BJ331" s="42"/>
      <c r="BK331" s="42"/>
      <c r="BL331" s="42"/>
      <c r="BM331" s="42"/>
      <c r="BN331" s="42"/>
      <c r="BO331" s="42"/>
      <c r="BP331" s="42"/>
      <c r="BQ331" s="42"/>
      <c r="BR331" s="42"/>
      <c r="BS331" s="42"/>
      <c r="BT331" s="42"/>
      <c r="BU331" s="42"/>
      <c r="BV331" s="42"/>
      <c r="BW331" s="42"/>
      <c r="BX331" s="42"/>
      <c r="BY331" s="42"/>
    </row>
    <row r="332" spans="1:77" x14ac:dyDescent="0.3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  <c r="BA332" s="42"/>
      <c r="BB332" s="42"/>
      <c r="BC332" s="42"/>
      <c r="BD332" s="42"/>
      <c r="BE332" s="42"/>
      <c r="BF332" s="42"/>
      <c r="BG332" s="42"/>
      <c r="BH332" s="42"/>
      <c r="BI332" s="42"/>
      <c r="BJ332" s="42"/>
      <c r="BK332" s="42"/>
      <c r="BL332" s="42"/>
      <c r="BM332" s="42"/>
      <c r="BN332" s="42"/>
      <c r="BO332" s="42"/>
      <c r="BP332" s="42"/>
      <c r="BQ332" s="42"/>
      <c r="BR332" s="42"/>
      <c r="BS332" s="42"/>
      <c r="BT332" s="42"/>
      <c r="BU332" s="42"/>
      <c r="BV332" s="42"/>
      <c r="BW332" s="42"/>
      <c r="BX332" s="42"/>
      <c r="BY332" s="42"/>
    </row>
    <row r="333" spans="1:77" x14ac:dyDescent="0.3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42"/>
      <c r="AK333" s="42"/>
      <c r="AL333" s="42"/>
      <c r="AM333" s="42"/>
      <c r="AN333" s="42"/>
      <c r="AO333" s="42"/>
      <c r="AP333" s="42"/>
      <c r="AQ333" s="42"/>
      <c r="AR333" s="42"/>
      <c r="AS333" s="42"/>
      <c r="AT333" s="42"/>
      <c r="AU333" s="42"/>
      <c r="AV333" s="42"/>
      <c r="AW333" s="42"/>
      <c r="AX333" s="42"/>
      <c r="AY333" s="42"/>
      <c r="AZ333" s="42"/>
      <c r="BA333" s="42"/>
      <c r="BB333" s="42"/>
      <c r="BC333" s="42"/>
      <c r="BD333" s="42"/>
      <c r="BE333" s="42"/>
      <c r="BF333" s="42"/>
      <c r="BG333" s="42"/>
      <c r="BH333" s="42"/>
      <c r="BI333" s="42"/>
      <c r="BJ333" s="42"/>
      <c r="BK333" s="42"/>
      <c r="BL333" s="42"/>
      <c r="BM333" s="42"/>
      <c r="BN333" s="42"/>
      <c r="BO333" s="42"/>
      <c r="BP333" s="42"/>
      <c r="BQ333" s="42"/>
      <c r="BR333" s="42"/>
      <c r="BS333" s="42"/>
      <c r="BT333" s="42"/>
      <c r="BU333" s="42"/>
      <c r="BV333" s="42"/>
      <c r="BW333" s="42"/>
      <c r="BX333" s="42"/>
      <c r="BY333" s="42"/>
    </row>
    <row r="334" spans="1:77" x14ac:dyDescent="0.3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42"/>
      <c r="AK334" s="42"/>
      <c r="AL334" s="42"/>
      <c r="AM334" s="42"/>
      <c r="AN334" s="42"/>
      <c r="AO334" s="42"/>
      <c r="AP334" s="42"/>
      <c r="AQ334" s="42"/>
      <c r="AR334" s="42"/>
      <c r="AS334" s="42"/>
      <c r="AT334" s="42"/>
      <c r="AU334" s="42"/>
      <c r="AV334" s="42"/>
      <c r="AW334" s="42"/>
      <c r="AX334" s="42"/>
      <c r="AY334" s="42"/>
      <c r="AZ334" s="42"/>
      <c r="BA334" s="42"/>
      <c r="BB334" s="42"/>
      <c r="BC334" s="42"/>
      <c r="BD334" s="42"/>
      <c r="BE334" s="42"/>
      <c r="BF334" s="42"/>
      <c r="BG334" s="42"/>
      <c r="BH334" s="42"/>
      <c r="BI334" s="42"/>
      <c r="BJ334" s="42"/>
      <c r="BK334" s="42"/>
      <c r="BL334" s="42"/>
      <c r="BM334" s="42"/>
      <c r="BN334" s="42"/>
      <c r="BO334" s="42"/>
      <c r="BP334" s="42"/>
      <c r="BQ334" s="42"/>
      <c r="BR334" s="42"/>
      <c r="BS334" s="42"/>
      <c r="BT334" s="42"/>
      <c r="BU334" s="42"/>
      <c r="BV334" s="42"/>
      <c r="BW334" s="42"/>
      <c r="BX334" s="42"/>
      <c r="BY334" s="42"/>
    </row>
    <row r="335" spans="1:77" x14ac:dyDescent="0.3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2"/>
      <c r="AM335" s="42"/>
      <c r="AN335" s="42"/>
      <c r="AO335" s="42"/>
      <c r="AP335" s="42"/>
      <c r="AQ335" s="42"/>
      <c r="AR335" s="42"/>
      <c r="AS335" s="42"/>
      <c r="AT335" s="42"/>
      <c r="AU335" s="42"/>
      <c r="AV335" s="42"/>
      <c r="AW335" s="42"/>
      <c r="AX335" s="42"/>
      <c r="AY335" s="42"/>
      <c r="AZ335" s="42"/>
      <c r="BA335" s="42"/>
      <c r="BB335" s="42"/>
      <c r="BC335" s="42"/>
      <c r="BD335" s="42"/>
      <c r="BE335" s="42"/>
      <c r="BF335" s="42"/>
      <c r="BG335" s="42"/>
      <c r="BH335" s="42"/>
      <c r="BI335" s="42"/>
      <c r="BJ335" s="42"/>
      <c r="BK335" s="42"/>
      <c r="BL335" s="42"/>
      <c r="BM335" s="42"/>
      <c r="BN335" s="42"/>
      <c r="BO335" s="42"/>
      <c r="BP335" s="42"/>
      <c r="BQ335" s="42"/>
      <c r="BR335" s="42"/>
      <c r="BS335" s="42"/>
      <c r="BT335" s="42"/>
      <c r="BU335" s="42"/>
      <c r="BV335" s="42"/>
      <c r="BW335" s="42"/>
      <c r="BX335" s="42"/>
      <c r="BY335" s="42"/>
    </row>
    <row r="336" spans="1:77" x14ac:dyDescent="0.3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  <c r="AM336" s="42"/>
      <c r="AN336" s="42"/>
      <c r="AO336" s="42"/>
      <c r="AP336" s="42"/>
      <c r="AQ336" s="42"/>
      <c r="AR336" s="42"/>
      <c r="AS336" s="42"/>
      <c r="AT336" s="42"/>
      <c r="AU336" s="42"/>
      <c r="AV336" s="42"/>
      <c r="AW336" s="42"/>
      <c r="AX336" s="42"/>
      <c r="AY336" s="42"/>
      <c r="AZ336" s="42"/>
      <c r="BA336" s="42"/>
      <c r="BB336" s="42"/>
      <c r="BC336" s="42"/>
      <c r="BD336" s="42"/>
      <c r="BE336" s="42"/>
      <c r="BF336" s="42"/>
      <c r="BG336" s="42"/>
      <c r="BH336" s="42"/>
      <c r="BI336" s="42"/>
      <c r="BJ336" s="42"/>
      <c r="BK336" s="42"/>
      <c r="BL336" s="42"/>
      <c r="BM336" s="42"/>
      <c r="BN336" s="42"/>
      <c r="BO336" s="42"/>
      <c r="BP336" s="42"/>
      <c r="BQ336" s="42"/>
      <c r="BR336" s="42"/>
      <c r="BS336" s="42"/>
      <c r="BT336" s="42"/>
      <c r="BU336" s="42"/>
      <c r="BV336" s="42"/>
      <c r="BW336" s="42"/>
      <c r="BX336" s="42"/>
      <c r="BY336" s="42"/>
    </row>
    <row r="337" spans="1:77" x14ac:dyDescent="0.3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  <c r="AK337" s="42"/>
      <c r="AL337" s="42"/>
      <c r="AM337" s="42"/>
      <c r="AN337" s="42"/>
      <c r="AO337" s="42"/>
      <c r="AP337" s="42"/>
      <c r="AQ337" s="42"/>
      <c r="AR337" s="42"/>
      <c r="AS337" s="42"/>
      <c r="AT337" s="42"/>
      <c r="AU337" s="42"/>
      <c r="AV337" s="42"/>
      <c r="AW337" s="42"/>
      <c r="AX337" s="42"/>
      <c r="AY337" s="42"/>
      <c r="AZ337" s="42"/>
      <c r="BA337" s="42"/>
      <c r="BB337" s="42"/>
      <c r="BC337" s="42"/>
      <c r="BD337" s="42"/>
      <c r="BE337" s="42"/>
      <c r="BF337" s="42"/>
      <c r="BG337" s="42"/>
      <c r="BH337" s="42"/>
      <c r="BI337" s="42"/>
      <c r="BJ337" s="42"/>
      <c r="BK337" s="42"/>
      <c r="BL337" s="42"/>
      <c r="BM337" s="42"/>
      <c r="BN337" s="42"/>
      <c r="BO337" s="42"/>
      <c r="BP337" s="42"/>
      <c r="BQ337" s="42"/>
      <c r="BR337" s="42"/>
      <c r="BS337" s="42"/>
      <c r="BT337" s="42"/>
      <c r="BU337" s="42"/>
      <c r="BV337" s="42"/>
      <c r="BW337" s="42"/>
      <c r="BX337" s="42"/>
      <c r="BY337" s="42"/>
    </row>
    <row r="338" spans="1:77" x14ac:dyDescent="0.3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  <c r="AK338" s="42"/>
      <c r="AL338" s="42"/>
      <c r="AM338" s="42"/>
      <c r="AN338" s="42"/>
      <c r="AO338" s="42"/>
      <c r="AP338" s="42"/>
      <c r="AQ338" s="42"/>
      <c r="AR338" s="42"/>
      <c r="AS338" s="42"/>
      <c r="AT338" s="42"/>
      <c r="AU338" s="42"/>
      <c r="AV338" s="42"/>
      <c r="AW338" s="42"/>
      <c r="AX338" s="42"/>
      <c r="AY338" s="42"/>
      <c r="AZ338" s="42"/>
      <c r="BA338" s="42"/>
      <c r="BB338" s="42"/>
      <c r="BC338" s="42"/>
      <c r="BD338" s="42"/>
      <c r="BE338" s="42"/>
      <c r="BF338" s="42"/>
      <c r="BG338" s="42"/>
      <c r="BH338" s="42"/>
      <c r="BI338" s="42"/>
      <c r="BJ338" s="42"/>
      <c r="BK338" s="42"/>
      <c r="BL338" s="42"/>
      <c r="BM338" s="42"/>
      <c r="BN338" s="42"/>
      <c r="BO338" s="42"/>
      <c r="BP338" s="42"/>
      <c r="BQ338" s="42"/>
      <c r="BR338" s="42"/>
      <c r="BS338" s="42"/>
      <c r="BT338" s="42"/>
      <c r="BU338" s="42"/>
      <c r="BV338" s="42"/>
      <c r="BW338" s="42"/>
      <c r="BX338" s="42"/>
      <c r="BY338" s="42"/>
    </row>
    <row r="339" spans="1:77" x14ac:dyDescent="0.3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  <c r="AK339" s="42"/>
      <c r="AL339" s="42"/>
      <c r="AM339" s="42"/>
      <c r="AN339" s="42"/>
      <c r="AO339" s="42"/>
      <c r="AP339" s="42"/>
      <c r="AQ339" s="42"/>
      <c r="AR339" s="42"/>
      <c r="AS339" s="42"/>
      <c r="AT339" s="42"/>
      <c r="AU339" s="42"/>
      <c r="AV339" s="42"/>
      <c r="AW339" s="42"/>
      <c r="AX339" s="42"/>
      <c r="AY339" s="42"/>
      <c r="AZ339" s="42"/>
      <c r="BA339" s="42"/>
      <c r="BB339" s="42"/>
      <c r="BC339" s="42"/>
      <c r="BD339" s="42"/>
      <c r="BE339" s="42"/>
      <c r="BF339" s="42"/>
      <c r="BG339" s="42"/>
      <c r="BH339" s="42"/>
      <c r="BI339" s="42"/>
      <c r="BJ339" s="42"/>
      <c r="BK339" s="42"/>
      <c r="BL339" s="42"/>
      <c r="BM339" s="42"/>
      <c r="BN339" s="42"/>
      <c r="BO339" s="42"/>
      <c r="BP339" s="42"/>
      <c r="BQ339" s="42"/>
      <c r="BR339" s="42"/>
      <c r="BS339" s="42"/>
      <c r="BT339" s="42"/>
      <c r="BU339" s="42"/>
      <c r="BV339" s="42"/>
      <c r="BW339" s="42"/>
      <c r="BX339" s="42"/>
      <c r="BY339" s="42"/>
    </row>
    <row r="340" spans="1:77" x14ac:dyDescent="0.3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2"/>
      <c r="AM340" s="42"/>
      <c r="AN340" s="42"/>
      <c r="AO340" s="42"/>
      <c r="AP340" s="42"/>
      <c r="AQ340" s="42"/>
      <c r="AR340" s="42"/>
      <c r="AS340" s="42"/>
      <c r="AT340" s="42"/>
      <c r="AU340" s="42"/>
      <c r="AV340" s="42"/>
      <c r="AW340" s="42"/>
      <c r="AX340" s="42"/>
      <c r="AY340" s="42"/>
      <c r="AZ340" s="42"/>
      <c r="BA340" s="42"/>
      <c r="BB340" s="42"/>
      <c r="BC340" s="42"/>
      <c r="BD340" s="42"/>
      <c r="BE340" s="42"/>
      <c r="BF340" s="42"/>
      <c r="BG340" s="42"/>
      <c r="BH340" s="42"/>
      <c r="BI340" s="42"/>
      <c r="BJ340" s="42"/>
      <c r="BK340" s="42"/>
      <c r="BL340" s="42"/>
      <c r="BM340" s="42"/>
      <c r="BN340" s="42"/>
      <c r="BO340" s="42"/>
      <c r="BP340" s="42"/>
      <c r="BQ340" s="42"/>
      <c r="BR340" s="42"/>
      <c r="BS340" s="42"/>
      <c r="BT340" s="42"/>
      <c r="BU340" s="42"/>
      <c r="BV340" s="42"/>
      <c r="BW340" s="42"/>
      <c r="BX340" s="42"/>
      <c r="BY340" s="42"/>
    </row>
    <row r="341" spans="1:77" x14ac:dyDescent="0.3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  <c r="AK341" s="42"/>
      <c r="AL341" s="42"/>
      <c r="AM341" s="42"/>
      <c r="AN341" s="42"/>
      <c r="AO341" s="42"/>
      <c r="AP341" s="42"/>
      <c r="AQ341" s="42"/>
      <c r="AR341" s="42"/>
      <c r="AS341" s="42"/>
      <c r="AT341" s="42"/>
      <c r="AU341" s="42"/>
      <c r="AV341" s="42"/>
      <c r="AW341" s="42"/>
      <c r="AX341" s="42"/>
      <c r="AY341" s="42"/>
      <c r="AZ341" s="42"/>
      <c r="BA341" s="42"/>
      <c r="BB341" s="42"/>
      <c r="BC341" s="42"/>
      <c r="BD341" s="42"/>
      <c r="BE341" s="42"/>
      <c r="BF341" s="42"/>
      <c r="BG341" s="42"/>
      <c r="BH341" s="42"/>
      <c r="BI341" s="42"/>
      <c r="BJ341" s="42"/>
      <c r="BK341" s="42"/>
      <c r="BL341" s="42"/>
      <c r="BM341" s="42"/>
      <c r="BN341" s="42"/>
      <c r="BO341" s="42"/>
      <c r="BP341" s="42"/>
      <c r="BQ341" s="42"/>
      <c r="BR341" s="42"/>
      <c r="BS341" s="42"/>
      <c r="BT341" s="42"/>
      <c r="BU341" s="42"/>
      <c r="BV341" s="42"/>
      <c r="BW341" s="42"/>
      <c r="BX341" s="42"/>
      <c r="BY341" s="42"/>
    </row>
    <row r="342" spans="1:77" x14ac:dyDescent="0.3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  <c r="AK342" s="42"/>
      <c r="AL342" s="42"/>
      <c r="AM342" s="42"/>
      <c r="AN342" s="42"/>
      <c r="AO342" s="42"/>
      <c r="AP342" s="42"/>
      <c r="AQ342" s="42"/>
      <c r="AR342" s="42"/>
      <c r="AS342" s="42"/>
      <c r="AT342" s="42"/>
      <c r="AU342" s="42"/>
      <c r="AV342" s="42"/>
      <c r="AW342" s="42"/>
      <c r="AX342" s="42"/>
      <c r="AY342" s="42"/>
      <c r="AZ342" s="42"/>
      <c r="BA342" s="42"/>
      <c r="BB342" s="42"/>
      <c r="BC342" s="42"/>
      <c r="BD342" s="42"/>
      <c r="BE342" s="42"/>
      <c r="BF342" s="42"/>
      <c r="BG342" s="42"/>
      <c r="BH342" s="42"/>
      <c r="BI342" s="42"/>
      <c r="BJ342" s="42"/>
      <c r="BK342" s="42"/>
      <c r="BL342" s="42"/>
      <c r="BM342" s="42"/>
      <c r="BN342" s="42"/>
      <c r="BO342" s="42"/>
      <c r="BP342" s="42"/>
      <c r="BQ342" s="42"/>
      <c r="BR342" s="42"/>
      <c r="BS342" s="42"/>
      <c r="BT342" s="42"/>
      <c r="BU342" s="42"/>
      <c r="BV342" s="42"/>
      <c r="BW342" s="42"/>
      <c r="BX342" s="42"/>
      <c r="BY342" s="42"/>
    </row>
    <row r="343" spans="1:77" x14ac:dyDescent="0.3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  <c r="AK343" s="42"/>
      <c r="AL343" s="42"/>
      <c r="AM343" s="42"/>
      <c r="AN343" s="42"/>
      <c r="AO343" s="42"/>
      <c r="AP343" s="42"/>
      <c r="AQ343" s="42"/>
      <c r="AR343" s="42"/>
      <c r="AS343" s="42"/>
      <c r="AT343" s="42"/>
      <c r="AU343" s="42"/>
      <c r="AV343" s="42"/>
      <c r="AW343" s="42"/>
      <c r="AX343" s="42"/>
      <c r="AY343" s="42"/>
      <c r="AZ343" s="42"/>
      <c r="BA343" s="42"/>
      <c r="BB343" s="42"/>
      <c r="BC343" s="42"/>
      <c r="BD343" s="42"/>
      <c r="BE343" s="42"/>
      <c r="BF343" s="42"/>
      <c r="BG343" s="42"/>
      <c r="BH343" s="42"/>
      <c r="BI343" s="42"/>
      <c r="BJ343" s="42"/>
      <c r="BK343" s="42"/>
      <c r="BL343" s="42"/>
      <c r="BM343" s="42"/>
      <c r="BN343" s="42"/>
      <c r="BO343" s="42"/>
      <c r="BP343" s="42"/>
      <c r="BQ343" s="42"/>
      <c r="BR343" s="42"/>
      <c r="BS343" s="42"/>
      <c r="BT343" s="42"/>
      <c r="BU343" s="42"/>
      <c r="BV343" s="42"/>
      <c r="BW343" s="42"/>
      <c r="BX343" s="42"/>
      <c r="BY343" s="42"/>
    </row>
    <row r="344" spans="1:77" x14ac:dyDescent="0.3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  <c r="AK344" s="42"/>
      <c r="AL344" s="42"/>
      <c r="AM344" s="42"/>
      <c r="AN344" s="42"/>
      <c r="AO344" s="42"/>
      <c r="AP344" s="42"/>
      <c r="AQ344" s="42"/>
      <c r="AR344" s="42"/>
      <c r="AS344" s="42"/>
      <c r="AT344" s="42"/>
      <c r="AU344" s="42"/>
      <c r="AV344" s="42"/>
      <c r="AW344" s="42"/>
      <c r="AX344" s="42"/>
      <c r="AY344" s="42"/>
      <c r="AZ344" s="42"/>
      <c r="BA344" s="42"/>
      <c r="BB344" s="42"/>
      <c r="BC344" s="42"/>
      <c r="BD344" s="42"/>
      <c r="BE344" s="42"/>
      <c r="BF344" s="42"/>
      <c r="BG344" s="42"/>
      <c r="BH344" s="42"/>
      <c r="BI344" s="42"/>
      <c r="BJ344" s="42"/>
      <c r="BK344" s="42"/>
      <c r="BL344" s="42"/>
      <c r="BM344" s="42"/>
      <c r="BN344" s="42"/>
      <c r="BO344" s="42"/>
      <c r="BP344" s="42"/>
      <c r="BQ344" s="42"/>
      <c r="BR344" s="42"/>
      <c r="BS344" s="42"/>
      <c r="BT344" s="42"/>
      <c r="BU344" s="42"/>
      <c r="BV344" s="42"/>
      <c r="BW344" s="42"/>
      <c r="BX344" s="42"/>
      <c r="BY344" s="42"/>
    </row>
    <row r="345" spans="1:77" x14ac:dyDescent="0.3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  <c r="AK345" s="42"/>
      <c r="AL345" s="42"/>
      <c r="AM345" s="42"/>
      <c r="AN345" s="42"/>
      <c r="AO345" s="42"/>
      <c r="AP345" s="42"/>
      <c r="AQ345" s="42"/>
      <c r="AR345" s="42"/>
      <c r="AS345" s="42"/>
      <c r="AT345" s="42"/>
      <c r="AU345" s="42"/>
      <c r="AV345" s="42"/>
      <c r="AW345" s="42"/>
      <c r="AX345" s="42"/>
      <c r="AY345" s="42"/>
      <c r="AZ345" s="42"/>
      <c r="BA345" s="42"/>
      <c r="BB345" s="42"/>
      <c r="BC345" s="42"/>
      <c r="BD345" s="42"/>
      <c r="BE345" s="42"/>
      <c r="BF345" s="42"/>
      <c r="BG345" s="42"/>
      <c r="BH345" s="42"/>
      <c r="BI345" s="42"/>
      <c r="BJ345" s="42"/>
      <c r="BK345" s="42"/>
      <c r="BL345" s="42"/>
      <c r="BM345" s="42"/>
      <c r="BN345" s="42"/>
      <c r="BO345" s="42"/>
      <c r="BP345" s="42"/>
      <c r="BQ345" s="42"/>
      <c r="BR345" s="42"/>
      <c r="BS345" s="42"/>
      <c r="BT345" s="42"/>
      <c r="BU345" s="42"/>
      <c r="BV345" s="42"/>
      <c r="BW345" s="42"/>
      <c r="BX345" s="42"/>
      <c r="BY345" s="42"/>
    </row>
    <row r="346" spans="1:77" x14ac:dyDescent="0.3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  <c r="AK346" s="42"/>
      <c r="AL346" s="42"/>
      <c r="AM346" s="42"/>
      <c r="AN346" s="42"/>
      <c r="AO346" s="42"/>
      <c r="AP346" s="42"/>
      <c r="AQ346" s="42"/>
      <c r="AR346" s="42"/>
      <c r="AS346" s="42"/>
      <c r="AT346" s="42"/>
      <c r="AU346" s="42"/>
      <c r="AV346" s="42"/>
      <c r="AW346" s="42"/>
      <c r="AX346" s="42"/>
      <c r="AY346" s="42"/>
      <c r="AZ346" s="42"/>
      <c r="BA346" s="42"/>
      <c r="BB346" s="42"/>
      <c r="BC346" s="42"/>
      <c r="BD346" s="42"/>
      <c r="BE346" s="42"/>
      <c r="BF346" s="42"/>
      <c r="BG346" s="42"/>
      <c r="BH346" s="42"/>
      <c r="BI346" s="42"/>
      <c r="BJ346" s="42"/>
      <c r="BK346" s="42"/>
      <c r="BL346" s="42"/>
      <c r="BM346" s="42"/>
      <c r="BN346" s="42"/>
      <c r="BO346" s="42"/>
      <c r="BP346" s="42"/>
      <c r="BQ346" s="42"/>
      <c r="BR346" s="42"/>
      <c r="BS346" s="42"/>
      <c r="BT346" s="42"/>
      <c r="BU346" s="42"/>
      <c r="BV346" s="42"/>
      <c r="BW346" s="42"/>
      <c r="BX346" s="42"/>
      <c r="BY346" s="42"/>
    </row>
    <row r="347" spans="1:77" x14ac:dyDescent="0.3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  <c r="AK347" s="42"/>
      <c r="AL347" s="42"/>
      <c r="AM347" s="42"/>
      <c r="AN347" s="42"/>
      <c r="AO347" s="42"/>
      <c r="AP347" s="42"/>
      <c r="AQ347" s="42"/>
      <c r="AR347" s="42"/>
      <c r="AS347" s="42"/>
      <c r="AT347" s="42"/>
      <c r="AU347" s="42"/>
      <c r="AV347" s="42"/>
      <c r="AW347" s="42"/>
      <c r="AX347" s="42"/>
      <c r="AY347" s="42"/>
      <c r="AZ347" s="42"/>
      <c r="BA347" s="42"/>
      <c r="BB347" s="42"/>
      <c r="BC347" s="42"/>
      <c r="BD347" s="42"/>
      <c r="BE347" s="42"/>
      <c r="BF347" s="42"/>
      <c r="BG347" s="42"/>
      <c r="BH347" s="42"/>
      <c r="BI347" s="42"/>
      <c r="BJ347" s="42"/>
      <c r="BK347" s="42"/>
      <c r="BL347" s="42"/>
      <c r="BM347" s="42"/>
      <c r="BN347" s="42"/>
      <c r="BO347" s="42"/>
      <c r="BP347" s="42"/>
      <c r="BQ347" s="42"/>
      <c r="BR347" s="42"/>
      <c r="BS347" s="42"/>
      <c r="BT347" s="42"/>
      <c r="BU347" s="42"/>
      <c r="BV347" s="42"/>
      <c r="BW347" s="42"/>
      <c r="BX347" s="42"/>
      <c r="BY347" s="42"/>
    </row>
    <row r="348" spans="1:77" x14ac:dyDescent="0.3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  <c r="AK348" s="42"/>
      <c r="AL348" s="42"/>
      <c r="AM348" s="42"/>
      <c r="AN348" s="42"/>
      <c r="AO348" s="42"/>
      <c r="AP348" s="42"/>
      <c r="AQ348" s="42"/>
      <c r="AR348" s="42"/>
      <c r="AS348" s="42"/>
      <c r="AT348" s="42"/>
      <c r="AU348" s="42"/>
      <c r="AV348" s="42"/>
      <c r="AW348" s="42"/>
      <c r="AX348" s="42"/>
      <c r="AY348" s="42"/>
      <c r="AZ348" s="42"/>
      <c r="BA348" s="42"/>
      <c r="BB348" s="42"/>
      <c r="BC348" s="42"/>
      <c r="BD348" s="42"/>
      <c r="BE348" s="42"/>
      <c r="BF348" s="42"/>
      <c r="BG348" s="42"/>
      <c r="BH348" s="42"/>
      <c r="BI348" s="42"/>
      <c r="BJ348" s="42"/>
      <c r="BK348" s="42"/>
      <c r="BL348" s="42"/>
      <c r="BM348" s="42"/>
      <c r="BN348" s="42"/>
      <c r="BO348" s="42"/>
      <c r="BP348" s="42"/>
      <c r="BQ348" s="42"/>
      <c r="BR348" s="42"/>
      <c r="BS348" s="42"/>
      <c r="BT348" s="42"/>
      <c r="BU348" s="42"/>
      <c r="BV348" s="42"/>
      <c r="BW348" s="42"/>
      <c r="BX348" s="42"/>
      <c r="BY348" s="42"/>
    </row>
    <row r="349" spans="1:77" x14ac:dyDescent="0.3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  <c r="AK349" s="42"/>
      <c r="AL349" s="42"/>
      <c r="AM349" s="42"/>
      <c r="AN349" s="42"/>
      <c r="AO349" s="42"/>
      <c r="AP349" s="42"/>
      <c r="AQ349" s="42"/>
      <c r="AR349" s="42"/>
      <c r="AS349" s="42"/>
      <c r="AT349" s="42"/>
      <c r="AU349" s="42"/>
      <c r="AV349" s="42"/>
      <c r="AW349" s="42"/>
      <c r="AX349" s="42"/>
      <c r="AY349" s="42"/>
      <c r="AZ349" s="42"/>
      <c r="BA349" s="42"/>
      <c r="BB349" s="42"/>
      <c r="BC349" s="42"/>
      <c r="BD349" s="42"/>
      <c r="BE349" s="42"/>
      <c r="BF349" s="42"/>
      <c r="BG349" s="42"/>
      <c r="BH349" s="42"/>
      <c r="BI349" s="42"/>
      <c r="BJ349" s="42"/>
      <c r="BK349" s="42"/>
      <c r="BL349" s="42"/>
      <c r="BM349" s="42"/>
      <c r="BN349" s="42"/>
      <c r="BO349" s="42"/>
      <c r="BP349" s="42"/>
      <c r="BQ349" s="42"/>
      <c r="BR349" s="42"/>
      <c r="BS349" s="42"/>
      <c r="BT349" s="42"/>
      <c r="BU349" s="42"/>
      <c r="BV349" s="42"/>
      <c r="BW349" s="42"/>
      <c r="BX349" s="42"/>
      <c r="BY349" s="42"/>
    </row>
    <row r="350" spans="1:77" x14ac:dyDescent="0.3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  <c r="AK350" s="42"/>
      <c r="AL350" s="42"/>
      <c r="AM350" s="42"/>
      <c r="AN350" s="42"/>
      <c r="AO350" s="42"/>
      <c r="AP350" s="42"/>
      <c r="AQ350" s="42"/>
      <c r="AR350" s="42"/>
      <c r="AS350" s="42"/>
      <c r="AT350" s="42"/>
      <c r="AU350" s="42"/>
      <c r="AV350" s="42"/>
      <c r="AW350" s="42"/>
      <c r="AX350" s="42"/>
      <c r="AY350" s="42"/>
      <c r="AZ350" s="42"/>
      <c r="BA350" s="42"/>
      <c r="BB350" s="42"/>
      <c r="BC350" s="42"/>
      <c r="BD350" s="42"/>
      <c r="BE350" s="42"/>
      <c r="BF350" s="42"/>
      <c r="BG350" s="42"/>
      <c r="BH350" s="42"/>
      <c r="BI350" s="42"/>
      <c r="BJ350" s="42"/>
      <c r="BK350" s="42"/>
      <c r="BL350" s="42"/>
      <c r="BM350" s="42"/>
      <c r="BN350" s="42"/>
      <c r="BO350" s="42"/>
      <c r="BP350" s="42"/>
      <c r="BQ350" s="42"/>
      <c r="BR350" s="42"/>
      <c r="BS350" s="42"/>
      <c r="BT350" s="42"/>
      <c r="BU350" s="42"/>
      <c r="BV350" s="42"/>
      <c r="BW350" s="42"/>
      <c r="BX350" s="42"/>
      <c r="BY350" s="42"/>
    </row>
    <row r="351" spans="1:77" x14ac:dyDescent="0.3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  <c r="AK351" s="42"/>
      <c r="AL351" s="42"/>
      <c r="AM351" s="42"/>
      <c r="AN351" s="42"/>
      <c r="AO351" s="42"/>
      <c r="AP351" s="42"/>
      <c r="AQ351" s="42"/>
      <c r="AR351" s="42"/>
      <c r="AS351" s="42"/>
      <c r="AT351" s="42"/>
      <c r="AU351" s="42"/>
      <c r="AV351" s="42"/>
      <c r="AW351" s="42"/>
      <c r="AX351" s="42"/>
      <c r="AY351" s="42"/>
      <c r="AZ351" s="42"/>
      <c r="BA351" s="42"/>
      <c r="BB351" s="42"/>
      <c r="BC351" s="42"/>
      <c r="BD351" s="42"/>
      <c r="BE351" s="42"/>
      <c r="BF351" s="42"/>
      <c r="BG351" s="42"/>
      <c r="BH351" s="42"/>
      <c r="BI351" s="42"/>
      <c r="BJ351" s="42"/>
      <c r="BK351" s="42"/>
      <c r="BL351" s="42"/>
      <c r="BM351" s="42"/>
      <c r="BN351" s="42"/>
      <c r="BO351" s="42"/>
      <c r="BP351" s="42"/>
      <c r="BQ351" s="42"/>
      <c r="BR351" s="42"/>
      <c r="BS351" s="42"/>
      <c r="BT351" s="42"/>
      <c r="BU351" s="42"/>
      <c r="BV351" s="42"/>
      <c r="BW351" s="42"/>
      <c r="BX351" s="42"/>
      <c r="BY351" s="42"/>
    </row>
    <row r="352" spans="1:77" x14ac:dyDescent="0.3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  <c r="AK352" s="42"/>
      <c r="AL352" s="42"/>
      <c r="AM352" s="42"/>
      <c r="AN352" s="42"/>
      <c r="AO352" s="42"/>
      <c r="AP352" s="42"/>
      <c r="AQ352" s="42"/>
      <c r="AR352" s="42"/>
      <c r="AS352" s="42"/>
      <c r="AT352" s="42"/>
      <c r="AU352" s="42"/>
      <c r="AV352" s="42"/>
      <c r="AW352" s="42"/>
      <c r="AX352" s="42"/>
      <c r="AY352" s="42"/>
      <c r="AZ352" s="42"/>
      <c r="BA352" s="42"/>
      <c r="BB352" s="42"/>
      <c r="BC352" s="42"/>
      <c r="BD352" s="42"/>
      <c r="BE352" s="42"/>
      <c r="BF352" s="42"/>
      <c r="BG352" s="42"/>
      <c r="BH352" s="42"/>
      <c r="BI352" s="42"/>
      <c r="BJ352" s="42"/>
      <c r="BK352" s="42"/>
      <c r="BL352" s="42"/>
      <c r="BM352" s="42"/>
      <c r="BN352" s="42"/>
      <c r="BO352" s="42"/>
      <c r="BP352" s="42"/>
      <c r="BQ352" s="42"/>
      <c r="BR352" s="42"/>
      <c r="BS352" s="42"/>
      <c r="BT352" s="42"/>
      <c r="BU352" s="42"/>
      <c r="BV352" s="42"/>
      <c r="BW352" s="42"/>
      <c r="BX352" s="42"/>
      <c r="BY352" s="42"/>
    </row>
    <row r="353" spans="1:77" x14ac:dyDescent="0.3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42"/>
      <c r="AK353" s="42"/>
      <c r="AL353" s="42"/>
      <c r="AM353" s="42"/>
      <c r="AN353" s="42"/>
      <c r="AO353" s="42"/>
      <c r="AP353" s="42"/>
      <c r="AQ353" s="42"/>
      <c r="AR353" s="42"/>
      <c r="AS353" s="42"/>
      <c r="AT353" s="42"/>
      <c r="AU353" s="42"/>
      <c r="AV353" s="42"/>
      <c r="AW353" s="42"/>
      <c r="AX353" s="42"/>
      <c r="AY353" s="42"/>
      <c r="AZ353" s="42"/>
      <c r="BA353" s="42"/>
      <c r="BB353" s="42"/>
      <c r="BC353" s="42"/>
      <c r="BD353" s="42"/>
      <c r="BE353" s="42"/>
      <c r="BF353" s="42"/>
      <c r="BG353" s="42"/>
      <c r="BH353" s="42"/>
      <c r="BI353" s="42"/>
      <c r="BJ353" s="42"/>
      <c r="BK353" s="42"/>
      <c r="BL353" s="42"/>
      <c r="BM353" s="42"/>
      <c r="BN353" s="42"/>
      <c r="BO353" s="42"/>
      <c r="BP353" s="42"/>
      <c r="BQ353" s="42"/>
      <c r="BR353" s="42"/>
      <c r="BS353" s="42"/>
      <c r="BT353" s="42"/>
      <c r="BU353" s="42"/>
      <c r="BV353" s="42"/>
      <c r="BW353" s="42"/>
      <c r="BX353" s="42"/>
      <c r="BY353" s="42"/>
    </row>
    <row r="354" spans="1:77" x14ac:dyDescent="0.3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42"/>
      <c r="AK354" s="42"/>
      <c r="AL354" s="42"/>
      <c r="AM354" s="42"/>
      <c r="AN354" s="42"/>
      <c r="AO354" s="42"/>
      <c r="AP354" s="42"/>
      <c r="AQ354" s="42"/>
      <c r="AR354" s="42"/>
      <c r="AS354" s="42"/>
      <c r="AT354" s="42"/>
      <c r="AU354" s="42"/>
      <c r="AV354" s="42"/>
      <c r="AW354" s="42"/>
      <c r="AX354" s="42"/>
      <c r="AY354" s="42"/>
      <c r="AZ354" s="42"/>
      <c r="BA354" s="42"/>
      <c r="BB354" s="42"/>
      <c r="BC354" s="42"/>
      <c r="BD354" s="42"/>
      <c r="BE354" s="42"/>
      <c r="BF354" s="42"/>
      <c r="BG354" s="42"/>
      <c r="BH354" s="42"/>
      <c r="BI354" s="42"/>
      <c r="BJ354" s="42"/>
      <c r="BK354" s="42"/>
      <c r="BL354" s="42"/>
      <c r="BM354" s="42"/>
      <c r="BN354" s="42"/>
      <c r="BO354" s="42"/>
      <c r="BP354" s="42"/>
      <c r="BQ354" s="42"/>
      <c r="BR354" s="42"/>
      <c r="BS354" s="42"/>
      <c r="BT354" s="42"/>
      <c r="BU354" s="42"/>
      <c r="BV354" s="42"/>
      <c r="BW354" s="42"/>
      <c r="BX354" s="42"/>
      <c r="BY354" s="42"/>
    </row>
    <row r="355" spans="1:77" x14ac:dyDescent="0.3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  <c r="AK355" s="42"/>
      <c r="AL355" s="42"/>
      <c r="AM355" s="42"/>
      <c r="AN355" s="42"/>
      <c r="AO355" s="42"/>
      <c r="AP355" s="42"/>
      <c r="AQ355" s="42"/>
      <c r="AR355" s="42"/>
      <c r="AS355" s="42"/>
      <c r="AT355" s="42"/>
      <c r="AU355" s="42"/>
      <c r="AV355" s="42"/>
      <c r="AW355" s="42"/>
      <c r="AX355" s="42"/>
      <c r="AY355" s="42"/>
      <c r="AZ355" s="42"/>
      <c r="BA355" s="42"/>
      <c r="BB355" s="42"/>
      <c r="BC355" s="42"/>
      <c r="BD355" s="42"/>
      <c r="BE355" s="42"/>
      <c r="BF355" s="42"/>
      <c r="BG355" s="42"/>
      <c r="BH355" s="42"/>
      <c r="BI355" s="42"/>
      <c r="BJ355" s="42"/>
      <c r="BK355" s="42"/>
      <c r="BL355" s="42"/>
      <c r="BM355" s="42"/>
      <c r="BN355" s="42"/>
      <c r="BO355" s="42"/>
      <c r="BP355" s="42"/>
      <c r="BQ355" s="42"/>
      <c r="BR355" s="42"/>
      <c r="BS355" s="42"/>
      <c r="BT355" s="42"/>
      <c r="BU355" s="42"/>
      <c r="BV355" s="42"/>
      <c r="BW355" s="42"/>
      <c r="BX355" s="42"/>
      <c r="BY355" s="42"/>
    </row>
    <row r="356" spans="1:77" x14ac:dyDescent="0.3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42"/>
      <c r="AK356" s="42"/>
      <c r="AL356" s="42"/>
      <c r="AM356" s="42"/>
      <c r="AN356" s="42"/>
      <c r="AO356" s="42"/>
      <c r="AP356" s="42"/>
      <c r="AQ356" s="42"/>
      <c r="AR356" s="42"/>
      <c r="AS356" s="42"/>
      <c r="AT356" s="42"/>
      <c r="AU356" s="42"/>
      <c r="AV356" s="42"/>
      <c r="AW356" s="42"/>
      <c r="AX356" s="42"/>
      <c r="AY356" s="42"/>
      <c r="AZ356" s="42"/>
      <c r="BA356" s="42"/>
      <c r="BB356" s="42"/>
      <c r="BC356" s="42"/>
      <c r="BD356" s="42"/>
      <c r="BE356" s="42"/>
      <c r="BF356" s="42"/>
      <c r="BG356" s="42"/>
      <c r="BH356" s="42"/>
      <c r="BI356" s="42"/>
      <c r="BJ356" s="42"/>
      <c r="BK356" s="42"/>
      <c r="BL356" s="42"/>
      <c r="BM356" s="42"/>
      <c r="BN356" s="42"/>
      <c r="BO356" s="42"/>
      <c r="BP356" s="42"/>
      <c r="BQ356" s="42"/>
      <c r="BR356" s="42"/>
      <c r="BS356" s="42"/>
      <c r="BT356" s="42"/>
      <c r="BU356" s="42"/>
      <c r="BV356" s="42"/>
      <c r="BW356" s="42"/>
      <c r="BX356" s="42"/>
      <c r="BY356" s="42"/>
    </row>
    <row r="357" spans="1:77" x14ac:dyDescent="0.3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42"/>
      <c r="AK357" s="42"/>
      <c r="AL357" s="42"/>
      <c r="AM357" s="42"/>
      <c r="AN357" s="42"/>
      <c r="AO357" s="42"/>
      <c r="AP357" s="42"/>
      <c r="AQ357" s="42"/>
      <c r="AR357" s="42"/>
      <c r="AS357" s="42"/>
      <c r="AT357" s="42"/>
      <c r="AU357" s="42"/>
      <c r="AV357" s="42"/>
      <c r="AW357" s="42"/>
      <c r="AX357" s="42"/>
      <c r="AY357" s="42"/>
      <c r="AZ357" s="42"/>
      <c r="BA357" s="42"/>
      <c r="BB357" s="42"/>
      <c r="BC357" s="42"/>
      <c r="BD357" s="42"/>
      <c r="BE357" s="42"/>
      <c r="BF357" s="42"/>
      <c r="BG357" s="42"/>
      <c r="BH357" s="42"/>
      <c r="BI357" s="42"/>
      <c r="BJ357" s="42"/>
      <c r="BK357" s="42"/>
      <c r="BL357" s="42"/>
      <c r="BM357" s="42"/>
      <c r="BN357" s="42"/>
      <c r="BO357" s="42"/>
      <c r="BP357" s="42"/>
      <c r="BQ357" s="42"/>
      <c r="BR357" s="42"/>
      <c r="BS357" s="42"/>
      <c r="BT357" s="42"/>
      <c r="BU357" s="42"/>
      <c r="BV357" s="42"/>
      <c r="BW357" s="42"/>
      <c r="BX357" s="42"/>
      <c r="BY357" s="42"/>
    </row>
    <row r="358" spans="1:77" x14ac:dyDescent="0.3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42"/>
      <c r="AK358" s="42"/>
      <c r="AL358" s="42"/>
      <c r="AM358" s="42"/>
      <c r="AN358" s="42"/>
      <c r="AO358" s="42"/>
      <c r="AP358" s="42"/>
      <c r="AQ358" s="42"/>
      <c r="AR358" s="42"/>
      <c r="AS358" s="42"/>
      <c r="AT358" s="42"/>
      <c r="AU358" s="42"/>
      <c r="AV358" s="42"/>
      <c r="AW358" s="42"/>
      <c r="AX358" s="42"/>
      <c r="AY358" s="42"/>
      <c r="AZ358" s="42"/>
      <c r="BA358" s="42"/>
      <c r="BB358" s="42"/>
      <c r="BC358" s="42"/>
      <c r="BD358" s="42"/>
      <c r="BE358" s="42"/>
      <c r="BF358" s="42"/>
      <c r="BG358" s="42"/>
      <c r="BH358" s="42"/>
      <c r="BI358" s="42"/>
      <c r="BJ358" s="42"/>
      <c r="BK358" s="42"/>
      <c r="BL358" s="42"/>
      <c r="BM358" s="42"/>
      <c r="BN358" s="42"/>
      <c r="BO358" s="42"/>
      <c r="BP358" s="42"/>
      <c r="BQ358" s="42"/>
      <c r="BR358" s="42"/>
      <c r="BS358" s="42"/>
      <c r="BT358" s="42"/>
      <c r="BU358" s="42"/>
      <c r="BV358" s="42"/>
      <c r="BW358" s="42"/>
      <c r="BX358" s="42"/>
      <c r="BY358" s="42"/>
    </row>
    <row r="359" spans="1:77" x14ac:dyDescent="0.3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42"/>
      <c r="AK359" s="42"/>
      <c r="AL359" s="42"/>
      <c r="AM359" s="42"/>
      <c r="AN359" s="42"/>
      <c r="AO359" s="42"/>
      <c r="AP359" s="42"/>
      <c r="AQ359" s="42"/>
      <c r="AR359" s="42"/>
      <c r="AS359" s="42"/>
      <c r="AT359" s="42"/>
      <c r="AU359" s="42"/>
      <c r="AV359" s="42"/>
      <c r="AW359" s="42"/>
      <c r="AX359" s="42"/>
      <c r="AY359" s="42"/>
      <c r="AZ359" s="42"/>
      <c r="BA359" s="42"/>
      <c r="BB359" s="42"/>
      <c r="BC359" s="42"/>
      <c r="BD359" s="42"/>
      <c r="BE359" s="42"/>
      <c r="BF359" s="42"/>
      <c r="BG359" s="42"/>
      <c r="BH359" s="42"/>
      <c r="BI359" s="42"/>
      <c r="BJ359" s="42"/>
      <c r="BK359" s="42"/>
      <c r="BL359" s="42"/>
      <c r="BM359" s="42"/>
      <c r="BN359" s="42"/>
      <c r="BO359" s="42"/>
      <c r="BP359" s="42"/>
      <c r="BQ359" s="42"/>
      <c r="BR359" s="42"/>
      <c r="BS359" s="42"/>
      <c r="BT359" s="42"/>
      <c r="BU359" s="42"/>
      <c r="BV359" s="42"/>
      <c r="BW359" s="42"/>
      <c r="BX359" s="42"/>
      <c r="BY359" s="42"/>
    </row>
    <row r="360" spans="1:77" x14ac:dyDescent="0.3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  <c r="AK360" s="42"/>
      <c r="AL360" s="42"/>
      <c r="AM360" s="42"/>
      <c r="AN360" s="42"/>
      <c r="AO360" s="42"/>
      <c r="AP360" s="42"/>
      <c r="AQ360" s="42"/>
      <c r="AR360" s="42"/>
      <c r="AS360" s="42"/>
      <c r="AT360" s="42"/>
      <c r="AU360" s="42"/>
      <c r="AV360" s="42"/>
      <c r="AW360" s="42"/>
      <c r="AX360" s="42"/>
      <c r="AY360" s="42"/>
      <c r="AZ360" s="42"/>
      <c r="BA360" s="42"/>
      <c r="BB360" s="42"/>
      <c r="BC360" s="42"/>
      <c r="BD360" s="42"/>
      <c r="BE360" s="42"/>
      <c r="BF360" s="42"/>
      <c r="BG360" s="42"/>
      <c r="BH360" s="42"/>
      <c r="BI360" s="42"/>
      <c r="BJ360" s="42"/>
      <c r="BK360" s="42"/>
      <c r="BL360" s="42"/>
      <c r="BM360" s="42"/>
      <c r="BN360" s="42"/>
      <c r="BO360" s="42"/>
      <c r="BP360" s="42"/>
      <c r="BQ360" s="42"/>
      <c r="BR360" s="42"/>
      <c r="BS360" s="42"/>
      <c r="BT360" s="42"/>
      <c r="BU360" s="42"/>
      <c r="BV360" s="42"/>
      <c r="BW360" s="42"/>
      <c r="BX360" s="42"/>
      <c r="BY360" s="42"/>
    </row>
    <row r="361" spans="1:77" x14ac:dyDescent="0.3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42"/>
      <c r="AK361" s="42"/>
      <c r="AL361" s="42"/>
      <c r="AM361" s="42"/>
      <c r="AN361" s="42"/>
      <c r="AO361" s="42"/>
      <c r="AP361" s="42"/>
      <c r="AQ361" s="42"/>
      <c r="AR361" s="42"/>
      <c r="AS361" s="42"/>
      <c r="AT361" s="42"/>
      <c r="AU361" s="42"/>
      <c r="AV361" s="42"/>
      <c r="AW361" s="42"/>
      <c r="AX361" s="42"/>
      <c r="AY361" s="42"/>
      <c r="AZ361" s="42"/>
      <c r="BA361" s="42"/>
      <c r="BB361" s="42"/>
      <c r="BC361" s="42"/>
      <c r="BD361" s="42"/>
      <c r="BE361" s="42"/>
      <c r="BF361" s="42"/>
      <c r="BG361" s="42"/>
      <c r="BH361" s="42"/>
      <c r="BI361" s="42"/>
      <c r="BJ361" s="42"/>
      <c r="BK361" s="42"/>
      <c r="BL361" s="42"/>
      <c r="BM361" s="42"/>
      <c r="BN361" s="42"/>
      <c r="BO361" s="42"/>
      <c r="BP361" s="42"/>
      <c r="BQ361" s="42"/>
      <c r="BR361" s="42"/>
      <c r="BS361" s="42"/>
      <c r="BT361" s="42"/>
      <c r="BU361" s="42"/>
      <c r="BV361" s="42"/>
      <c r="BW361" s="42"/>
      <c r="BX361" s="42"/>
      <c r="BY361" s="42"/>
    </row>
    <row r="362" spans="1:77" x14ac:dyDescent="0.3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42"/>
      <c r="AK362" s="42"/>
      <c r="AL362" s="42"/>
      <c r="AM362" s="42"/>
      <c r="AN362" s="42"/>
      <c r="AO362" s="42"/>
      <c r="AP362" s="42"/>
      <c r="AQ362" s="42"/>
      <c r="AR362" s="42"/>
      <c r="AS362" s="42"/>
      <c r="AT362" s="42"/>
      <c r="AU362" s="42"/>
      <c r="AV362" s="42"/>
      <c r="AW362" s="42"/>
      <c r="AX362" s="42"/>
      <c r="AY362" s="42"/>
      <c r="AZ362" s="42"/>
      <c r="BA362" s="42"/>
      <c r="BB362" s="42"/>
      <c r="BC362" s="42"/>
      <c r="BD362" s="42"/>
      <c r="BE362" s="42"/>
      <c r="BF362" s="42"/>
      <c r="BG362" s="42"/>
      <c r="BH362" s="42"/>
      <c r="BI362" s="42"/>
      <c r="BJ362" s="42"/>
      <c r="BK362" s="42"/>
      <c r="BL362" s="42"/>
      <c r="BM362" s="42"/>
      <c r="BN362" s="42"/>
      <c r="BO362" s="42"/>
      <c r="BP362" s="42"/>
      <c r="BQ362" s="42"/>
      <c r="BR362" s="42"/>
      <c r="BS362" s="42"/>
      <c r="BT362" s="42"/>
      <c r="BU362" s="42"/>
      <c r="BV362" s="42"/>
      <c r="BW362" s="42"/>
      <c r="BX362" s="42"/>
      <c r="BY362" s="42"/>
    </row>
    <row r="363" spans="1:77" x14ac:dyDescent="0.3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42"/>
      <c r="AK363" s="42"/>
      <c r="AL363" s="42"/>
      <c r="AM363" s="42"/>
      <c r="AN363" s="42"/>
      <c r="AO363" s="42"/>
      <c r="AP363" s="42"/>
      <c r="AQ363" s="42"/>
      <c r="AR363" s="42"/>
      <c r="AS363" s="42"/>
      <c r="AT363" s="42"/>
      <c r="AU363" s="42"/>
      <c r="AV363" s="42"/>
      <c r="AW363" s="42"/>
      <c r="AX363" s="42"/>
      <c r="AY363" s="42"/>
      <c r="AZ363" s="42"/>
      <c r="BA363" s="42"/>
      <c r="BB363" s="42"/>
      <c r="BC363" s="42"/>
      <c r="BD363" s="42"/>
      <c r="BE363" s="42"/>
      <c r="BF363" s="42"/>
      <c r="BG363" s="42"/>
      <c r="BH363" s="42"/>
      <c r="BI363" s="42"/>
      <c r="BJ363" s="42"/>
      <c r="BK363" s="42"/>
      <c r="BL363" s="42"/>
      <c r="BM363" s="42"/>
      <c r="BN363" s="42"/>
      <c r="BO363" s="42"/>
      <c r="BP363" s="42"/>
      <c r="BQ363" s="42"/>
      <c r="BR363" s="42"/>
      <c r="BS363" s="42"/>
      <c r="BT363" s="42"/>
      <c r="BU363" s="42"/>
      <c r="BV363" s="42"/>
      <c r="BW363" s="42"/>
      <c r="BX363" s="42"/>
      <c r="BY363" s="42"/>
    </row>
    <row r="364" spans="1:77" x14ac:dyDescent="0.3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42"/>
      <c r="AK364" s="42"/>
      <c r="AL364" s="42"/>
      <c r="AM364" s="42"/>
      <c r="AN364" s="42"/>
      <c r="AO364" s="42"/>
      <c r="AP364" s="42"/>
      <c r="AQ364" s="42"/>
      <c r="AR364" s="42"/>
      <c r="AS364" s="42"/>
      <c r="AT364" s="42"/>
      <c r="AU364" s="42"/>
      <c r="AV364" s="42"/>
      <c r="AW364" s="42"/>
      <c r="AX364" s="42"/>
      <c r="AY364" s="42"/>
      <c r="AZ364" s="42"/>
      <c r="BA364" s="42"/>
      <c r="BB364" s="42"/>
      <c r="BC364" s="42"/>
      <c r="BD364" s="42"/>
      <c r="BE364" s="42"/>
      <c r="BF364" s="42"/>
      <c r="BG364" s="42"/>
      <c r="BH364" s="42"/>
      <c r="BI364" s="42"/>
      <c r="BJ364" s="42"/>
      <c r="BK364" s="42"/>
      <c r="BL364" s="42"/>
      <c r="BM364" s="42"/>
      <c r="BN364" s="42"/>
      <c r="BO364" s="42"/>
      <c r="BP364" s="42"/>
      <c r="BQ364" s="42"/>
      <c r="BR364" s="42"/>
      <c r="BS364" s="42"/>
      <c r="BT364" s="42"/>
      <c r="BU364" s="42"/>
      <c r="BV364" s="42"/>
      <c r="BW364" s="42"/>
      <c r="BX364" s="42"/>
      <c r="BY364" s="42"/>
    </row>
    <row r="365" spans="1:77" x14ac:dyDescent="0.3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  <c r="AK365" s="42"/>
      <c r="AL365" s="42"/>
      <c r="AM365" s="42"/>
      <c r="AN365" s="42"/>
      <c r="AO365" s="42"/>
      <c r="AP365" s="42"/>
      <c r="AQ365" s="42"/>
      <c r="AR365" s="42"/>
      <c r="AS365" s="42"/>
      <c r="AT365" s="42"/>
      <c r="AU365" s="42"/>
      <c r="AV365" s="42"/>
      <c r="AW365" s="42"/>
      <c r="AX365" s="42"/>
      <c r="AY365" s="42"/>
      <c r="AZ365" s="42"/>
      <c r="BA365" s="42"/>
      <c r="BB365" s="42"/>
      <c r="BC365" s="42"/>
      <c r="BD365" s="42"/>
      <c r="BE365" s="42"/>
      <c r="BF365" s="42"/>
      <c r="BG365" s="42"/>
      <c r="BH365" s="42"/>
      <c r="BI365" s="42"/>
      <c r="BJ365" s="42"/>
      <c r="BK365" s="42"/>
      <c r="BL365" s="42"/>
      <c r="BM365" s="42"/>
      <c r="BN365" s="42"/>
      <c r="BO365" s="42"/>
      <c r="BP365" s="42"/>
      <c r="BQ365" s="42"/>
      <c r="BR365" s="42"/>
      <c r="BS365" s="42"/>
      <c r="BT365" s="42"/>
      <c r="BU365" s="42"/>
      <c r="BV365" s="42"/>
      <c r="BW365" s="42"/>
      <c r="BX365" s="42"/>
      <c r="BY365" s="42"/>
    </row>
    <row r="366" spans="1:77" x14ac:dyDescent="0.3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42"/>
      <c r="AK366" s="42"/>
      <c r="AL366" s="42"/>
      <c r="AM366" s="42"/>
      <c r="AN366" s="42"/>
      <c r="AO366" s="42"/>
      <c r="AP366" s="42"/>
      <c r="AQ366" s="42"/>
      <c r="AR366" s="42"/>
      <c r="AS366" s="42"/>
      <c r="AT366" s="42"/>
      <c r="AU366" s="42"/>
      <c r="AV366" s="42"/>
      <c r="AW366" s="42"/>
      <c r="AX366" s="42"/>
      <c r="AY366" s="42"/>
      <c r="AZ366" s="42"/>
      <c r="BA366" s="42"/>
      <c r="BB366" s="42"/>
      <c r="BC366" s="42"/>
      <c r="BD366" s="42"/>
      <c r="BE366" s="42"/>
      <c r="BF366" s="42"/>
      <c r="BG366" s="42"/>
      <c r="BH366" s="42"/>
      <c r="BI366" s="42"/>
      <c r="BJ366" s="42"/>
      <c r="BK366" s="42"/>
      <c r="BL366" s="42"/>
      <c r="BM366" s="42"/>
      <c r="BN366" s="42"/>
      <c r="BO366" s="42"/>
      <c r="BP366" s="42"/>
      <c r="BQ366" s="42"/>
      <c r="BR366" s="42"/>
      <c r="BS366" s="42"/>
      <c r="BT366" s="42"/>
      <c r="BU366" s="42"/>
      <c r="BV366" s="42"/>
      <c r="BW366" s="42"/>
      <c r="BX366" s="42"/>
      <c r="BY366" s="42"/>
    </row>
    <row r="367" spans="1:77" x14ac:dyDescent="0.3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  <c r="AK367" s="42"/>
      <c r="AL367" s="42"/>
      <c r="AM367" s="42"/>
      <c r="AN367" s="42"/>
      <c r="AO367" s="42"/>
      <c r="AP367" s="42"/>
      <c r="AQ367" s="42"/>
      <c r="AR367" s="42"/>
      <c r="AS367" s="42"/>
      <c r="AT367" s="42"/>
      <c r="AU367" s="42"/>
      <c r="AV367" s="42"/>
      <c r="AW367" s="42"/>
      <c r="AX367" s="42"/>
      <c r="AY367" s="42"/>
      <c r="AZ367" s="42"/>
      <c r="BA367" s="42"/>
      <c r="BB367" s="42"/>
      <c r="BC367" s="42"/>
      <c r="BD367" s="42"/>
      <c r="BE367" s="42"/>
      <c r="BF367" s="42"/>
      <c r="BG367" s="42"/>
      <c r="BH367" s="42"/>
      <c r="BI367" s="42"/>
      <c r="BJ367" s="42"/>
      <c r="BK367" s="42"/>
      <c r="BL367" s="42"/>
      <c r="BM367" s="42"/>
      <c r="BN367" s="42"/>
      <c r="BO367" s="42"/>
      <c r="BP367" s="42"/>
      <c r="BQ367" s="42"/>
      <c r="BR367" s="42"/>
      <c r="BS367" s="42"/>
      <c r="BT367" s="42"/>
      <c r="BU367" s="42"/>
      <c r="BV367" s="42"/>
      <c r="BW367" s="42"/>
      <c r="BX367" s="42"/>
      <c r="BY367" s="42"/>
    </row>
    <row r="368" spans="1:77" x14ac:dyDescent="0.3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42"/>
      <c r="AK368" s="42"/>
      <c r="AL368" s="42"/>
      <c r="AM368" s="42"/>
      <c r="AN368" s="42"/>
      <c r="AO368" s="42"/>
      <c r="AP368" s="42"/>
      <c r="AQ368" s="42"/>
      <c r="AR368" s="42"/>
      <c r="AS368" s="42"/>
      <c r="AT368" s="42"/>
      <c r="AU368" s="42"/>
      <c r="AV368" s="42"/>
      <c r="AW368" s="42"/>
      <c r="AX368" s="42"/>
      <c r="AY368" s="42"/>
      <c r="AZ368" s="42"/>
      <c r="BA368" s="42"/>
      <c r="BB368" s="42"/>
      <c r="BC368" s="42"/>
      <c r="BD368" s="42"/>
      <c r="BE368" s="42"/>
      <c r="BF368" s="42"/>
      <c r="BG368" s="42"/>
      <c r="BH368" s="42"/>
      <c r="BI368" s="42"/>
      <c r="BJ368" s="42"/>
      <c r="BK368" s="42"/>
      <c r="BL368" s="42"/>
      <c r="BM368" s="42"/>
      <c r="BN368" s="42"/>
      <c r="BO368" s="42"/>
      <c r="BP368" s="42"/>
      <c r="BQ368" s="42"/>
      <c r="BR368" s="42"/>
      <c r="BS368" s="42"/>
      <c r="BT368" s="42"/>
      <c r="BU368" s="42"/>
      <c r="BV368" s="42"/>
      <c r="BW368" s="42"/>
      <c r="BX368" s="42"/>
      <c r="BY368" s="42"/>
    </row>
    <row r="369" spans="1:77" x14ac:dyDescent="0.3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42"/>
      <c r="AK369" s="42"/>
      <c r="AL369" s="42"/>
      <c r="AM369" s="42"/>
      <c r="AN369" s="42"/>
      <c r="AO369" s="42"/>
      <c r="AP369" s="42"/>
      <c r="AQ369" s="42"/>
      <c r="AR369" s="42"/>
      <c r="AS369" s="42"/>
      <c r="AT369" s="42"/>
      <c r="AU369" s="42"/>
      <c r="AV369" s="42"/>
      <c r="AW369" s="42"/>
      <c r="AX369" s="42"/>
      <c r="AY369" s="42"/>
      <c r="AZ369" s="42"/>
      <c r="BA369" s="42"/>
      <c r="BB369" s="42"/>
      <c r="BC369" s="42"/>
      <c r="BD369" s="42"/>
      <c r="BE369" s="42"/>
      <c r="BF369" s="42"/>
      <c r="BG369" s="42"/>
      <c r="BH369" s="42"/>
      <c r="BI369" s="42"/>
      <c r="BJ369" s="42"/>
      <c r="BK369" s="42"/>
      <c r="BL369" s="42"/>
      <c r="BM369" s="42"/>
      <c r="BN369" s="42"/>
      <c r="BO369" s="42"/>
      <c r="BP369" s="42"/>
      <c r="BQ369" s="42"/>
      <c r="BR369" s="42"/>
      <c r="BS369" s="42"/>
      <c r="BT369" s="42"/>
      <c r="BU369" s="42"/>
      <c r="BV369" s="42"/>
      <c r="BW369" s="42"/>
      <c r="BX369" s="42"/>
      <c r="BY369" s="42"/>
    </row>
    <row r="370" spans="1:77" x14ac:dyDescent="0.3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  <c r="AK370" s="42"/>
      <c r="AL370" s="42"/>
      <c r="AM370" s="42"/>
      <c r="AN370" s="42"/>
      <c r="AO370" s="42"/>
      <c r="AP370" s="42"/>
      <c r="AQ370" s="42"/>
      <c r="AR370" s="42"/>
      <c r="AS370" s="42"/>
      <c r="AT370" s="42"/>
      <c r="AU370" s="42"/>
      <c r="AV370" s="42"/>
      <c r="AW370" s="42"/>
      <c r="AX370" s="42"/>
      <c r="AY370" s="42"/>
      <c r="AZ370" s="42"/>
      <c r="BA370" s="42"/>
      <c r="BB370" s="42"/>
      <c r="BC370" s="42"/>
      <c r="BD370" s="42"/>
      <c r="BE370" s="42"/>
      <c r="BF370" s="42"/>
      <c r="BG370" s="42"/>
      <c r="BH370" s="42"/>
      <c r="BI370" s="42"/>
      <c r="BJ370" s="42"/>
      <c r="BK370" s="42"/>
      <c r="BL370" s="42"/>
      <c r="BM370" s="42"/>
      <c r="BN370" s="42"/>
      <c r="BO370" s="42"/>
      <c r="BP370" s="42"/>
      <c r="BQ370" s="42"/>
      <c r="BR370" s="42"/>
      <c r="BS370" s="42"/>
      <c r="BT370" s="42"/>
      <c r="BU370" s="42"/>
      <c r="BV370" s="42"/>
      <c r="BW370" s="42"/>
      <c r="BX370" s="42"/>
      <c r="BY370" s="42"/>
    </row>
    <row r="371" spans="1:77" x14ac:dyDescent="0.3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  <c r="AK371" s="42"/>
      <c r="AL371" s="42"/>
      <c r="AM371" s="42"/>
      <c r="AN371" s="42"/>
      <c r="AO371" s="42"/>
      <c r="AP371" s="42"/>
      <c r="AQ371" s="42"/>
      <c r="AR371" s="42"/>
      <c r="AS371" s="42"/>
      <c r="AT371" s="42"/>
      <c r="AU371" s="42"/>
      <c r="AV371" s="42"/>
      <c r="AW371" s="42"/>
      <c r="AX371" s="42"/>
      <c r="AY371" s="42"/>
      <c r="AZ371" s="42"/>
      <c r="BA371" s="42"/>
      <c r="BB371" s="42"/>
      <c r="BC371" s="42"/>
      <c r="BD371" s="42"/>
      <c r="BE371" s="42"/>
      <c r="BF371" s="42"/>
      <c r="BG371" s="42"/>
      <c r="BH371" s="42"/>
      <c r="BI371" s="42"/>
      <c r="BJ371" s="42"/>
      <c r="BK371" s="42"/>
      <c r="BL371" s="42"/>
      <c r="BM371" s="42"/>
      <c r="BN371" s="42"/>
      <c r="BO371" s="42"/>
      <c r="BP371" s="42"/>
      <c r="BQ371" s="42"/>
      <c r="BR371" s="42"/>
      <c r="BS371" s="42"/>
      <c r="BT371" s="42"/>
      <c r="BU371" s="42"/>
      <c r="BV371" s="42"/>
      <c r="BW371" s="42"/>
      <c r="BX371" s="42"/>
      <c r="BY371" s="42"/>
    </row>
    <row r="372" spans="1:77" x14ac:dyDescent="0.3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42"/>
      <c r="AK372" s="42"/>
      <c r="AL372" s="42"/>
      <c r="AM372" s="42"/>
      <c r="AN372" s="42"/>
      <c r="AO372" s="42"/>
      <c r="AP372" s="42"/>
      <c r="AQ372" s="42"/>
      <c r="AR372" s="42"/>
      <c r="AS372" s="42"/>
      <c r="AT372" s="42"/>
      <c r="AU372" s="42"/>
      <c r="AV372" s="42"/>
      <c r="AW372" s="42"/>
      <c r="AX372" s="42"/>
      <c r="AY372" s="42"/>
      <c r="AZ372" s="42"/>
      <c r="BA372" s="42"/>
      <c r="BB372" s="42"/>
      <c r="BC372" s="42"/>
      <c r="BD372" s="42"/>
      <c r="BE372" s="42"/>
      <c r="BF372" s="42"/>
      <c r="BG372" s="42"/>
      <c r="BH372" s="42"/>
      <c r="BI372" s="42"/>
      <c r="BJ372" s="42"/>
      <c r="BK372" s="42"/>
      <c r="BL372" s="42"/>
      <c r="BM372" s="42"/>
      <c r="BN372" s="42"/>
      <c r="BO372" s="42"/>
      <c r="BP372" s="42"/>
      <c r="BQ372" s="42"/>
      <c r="BR372" s="42"/>
      <c r="BS372" s="42"/>
      <c r="BT372" s="42"/>
      <c r="BU372" s="42"/>
      <c r="BV372" s="42"/>
      <c r="BW372" s="42"/>
      <c r="BX372" s="42"/>
      <c r="BY372" s="42"/>
    </row>
    <row r="373" spans="1:77" x14ac:dyDescent="0.3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42"/>
      <c r="AK373" s="42"/>
      <c r="AL373" s="42"/>
      <c r="AM373" s="42"/>
      <c r="AN373" s="42"/>
      <c r="AO373" s="42"/>
      <c r="AP373" s="42"/>
      <c r="AQ373" s="42"/>
      <c r="AR373" s="42"/>
      <c r="AS373" s="42"/>
      <c r="AT373" s="42"/>
      <c r="AU373" s="42"/>
      <c r="AV373" s="42"/>
      <c r="AW373" s="42"/>
      <c r="AX373" s="42"/>
      <c r="AY373" s="42"/>
      <c r="AZ373" s="42"/>
      <c r="BA373" s="42"/>
      <c r="BB373" s="42"/>
      <c r="BC373" s="42"/>
      <c r="BD373" s="42"/>
      <c r="BE373" s="42"/>
      <c r="BF373" s="42"/>
      <c r="BG373" s="42"/>
      <c r="BH373" s="42"/>
      <c r="BI373" s="42"/>
      <c r="BJ373" s="42"/>
      <c r="BK373" s="42"/>
      <c r="BL373" s="42"/>
      <c r="BM373" s="42"/>
      <c r="BN373" s="42"/>
      <c r="BO373" s="42"/>
      <c r="BP373" s="42"/>
      <c r="BQ373" s="42"/>
      <c r="BR373" s="42"/>
      <c r="BS373" s="42"/>
      <c r="BT373" s="42"/>
      <c r="BU373" s="42"/>
      <c r="BV373" s="42"/>
      <c r="BW373" s="42"/>
      <c r="BX373" s="42"/>
      <c r="BY373" s="42"/>
    </row>
    <row r="374" spans="1:77" x14ac:dyDescent="0.3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42"/>
      <c r="AK374" s="42"/>
      <c r="AL374" s="42"/>
      <c r="AM374" s="42"/>
      <c r="AN374" s="42"/>
      <c r="AO374" s="42"/>
      <c r="AP374" s="42"/>
      <c r="AQ374" s="42"/>
      <c r="AR374" s="42"/>
      <c r="AS374" s="42"/>
      <c r="AT374" s="42"/>
      <c r="AU374" s="42"/>
      <c r="AV374" s="42"/>
      <c r="AW374" s="42"/>
      <c r="AX374" s="42"/>
      <c r="AY374" s="42"/>
      <c r="AZ374" s="42"/>
      <c r="BA374" s="42"/>
      <c r="BB374" s="42"/>
      <c r="BC374" s="42"/>
      <c r="BD374" s="42"/>
      <c r="BE374" s="42"/>
      <c r="BF374" s="42"/>
      <c r="BG374" s="42"/>
      <c r="BH374" s="42"/>
      <c r="BI374" s="42"/>
      <c r="BJ374" s="42"/>
      <c r="BK374" s="42"/>
      <c r="BL374" s="42"/>
      <c r="BM374" s="42"/>
      <c r="BN374" s="42"/>
      <c r="BO374" s="42"/>
      <c r="BP374" s="42"/>
      <c r="BQ374" s="42"/>
      <c r="BR374" s="42"/>
      <c r="BS374" s="42"/>
      <c r="BT374" s="42"/>
      <c r="BU374" s="42"/>
      <c r="BV374" s="42"/>
      <c r="BW374" s="42"/>
      <c r="BX374" s="42"/>
      <c r="BY374" s="42"/>
    </row>
    <row r="375" spans="1:77" x14ac:dyDescent="0.3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  <c r="AK375" s="42"/>
      <c r="AL375" s="42"/>
      <c r="AM375" s="42"/>
      <c r="AN375" s="42"/>
      <c r="AO375" s="42"/>
      <c r="AP375" s="42"/>
      <c r="AQ375" s="42"/>
      <c r="AR375" s="42"/>
      <c r="AS375" s="42"/>
      <c r="AT375" s="42"/>
      <c r="AU375" s="42"/>
      <c r="AV375" s="42"/>
      <c r="AW375" s="42"/>
      <c r="AX375" s="42"/>
      <c r="AY375" s="42"/>
      <c r="AZ375" s="42"/>
      <c r="BA375" s="42"/>
      <c r="BB375" s="42"/>
      <c r="BC375" s="42"/>
      <c r="BD375" s="42"/>
      <c r="BE375" s="42"/>
      <c r="BF375" s="42"/>
      <c r="BG375" s="42"/>
      <c r="BH375" s="42"/>
      <c r="BI375" s="42"/>
      <c r="BJ375" s="42"/>
      <c r="BK375" s="42"/>
      <c r="BL375" s="42"/>
      <c r="BM375" s="42"/>
      <c r="BN375" s="42"/>
      <c r="BO375" s="42"/>
      <c r="BP375" s="42"/>
      <c r="BQ375" s="42"/>
      <c r="BR375" s="42"/>
      <c r="BS375" s="42"/>
      <c r="BT375" s="42"/>
      <c r="BU375" s="42"/>
      <c r="BV375" s="42"/>
      <c r="BW375" s="42"/>
      <c r="BX375" s="42"/>
      <c r="BY375" s="42"/>
    </row>
    <row r="376" spans="1:77" x14ac:dyDescent="0.3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42"/>
      <c r="AK376" s="42"/>
      <c r="AL376" s="42"/>
      <c r="AM376" s="42"/>
      <c r="AN376" s="42"/>
      <c r="AO376" s="42"/>
      <c r="AP376" s="42"/>
      <c r="AQ376" s="42"/>
      <c r="AR376" s="42"/>
      <c r="AS376" s="42"/>
      <c r="AT376" s="42"/>
      <c r="AU376" s="42"/>
      <c r="AV376" s="42"/>
      <c r="AW376" s="42"/>
      <c r="AX376" s="42"/>
      <c r="AY376" s="42"/>
      <c r="AZ376" s="42"/>
      <c r="BA376" s="42"/>
      <c r="BB376" s="42"/>
      <c r="BC376" s="42"/>
      <c r="BD376" s="42"/>
      <c r="BE376" s="42"/>
      <c r="BF376" s="42"/>
      <c r="BG376" s="42"/>
      <c r="BH376" s="42"/>
      <c r="BI376" s="42"/>
      <c r="BJ376" s="42"/>
      <c r="BK376" s="42"/>
      <c r="BL376" s="42"/>
      <c r="BM376" s="42"/>
      <c r="BN376" s="42"/>
      <c r="BO376" s="42"/>
      <c r="BP376" s="42"/>
      <c r="BQ376" s="42"/>
      <c r="BR376" s="42"/>
      <c r="BS376" s="42"/>
      <c r="BT376" s="42"/>
      <c r="BU376" s="42"/>
      <c r="BV376" s="42"/>
      <c r="BW376" s="42"/>
      <c r="BX376" s="42"/>
      <c r="BY376" s="42"/>
    </row>
    <row r="377" spans="1:77" x14ac:dyDescent="0.3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42"/>
      <c r="AK377" s="42"/>
      <c r="AL377" s="42"/>
      <c r="AM377" s="42"/>
      <c r="AN377" s="42"/>
      <c r="AO377" s="42"/>
      <c r="AP377" s="42"/>
      <c r="AQ377" s="42"/>
      <c r="AR377" s="42"/>
      <c r="AS377" s="42"/>
      <c r="AT377" s="42"/>
      <c r="AU377" s="42"/>
      <c r="AV377" s="42"/>
      <c r="AW377" s="42"/>
      <c r="AX377" s="42"/>
      <c r="AY377" s="42"/>
      <c r="AZ377" s="42"/>
      <c r="BA377" s="42"/>
      <c r="BB377" s="42"/>
      <c r="BC377" s="42"/>
      <c r="BD377" s="42"/>
      <c r="BE377" s="42"/>
      <c r="BF377" s="42"/>
      <c r="BG377" s="42"/>
      <c r="BH377" s="42"/>
      <c r="BI377" s="42"/>
      <c r="BJ377" s="42"/>
      <c r="BK377" s="42"/>
      <c r="BL377" s="42"/>
      <c r="BM377" s="42"/>
      <c r="BN377" s="42"/>
      <c r="BO377" s="42"/>
      <c r="BP377" s="42"/>
      <c r="BQ377" s="42"/>
      <c r="BR377" s="42"/>
      <c r="BS377" s="42"/>
      <c r="BT377" s="42"/>
      <c r="BU377" s="42"/>
      <c r="BV377" s="42"/>
      <c r="BW377" s="42"/>
      <c r="BX377" s="42"/>
      <c r="BY377" s="42"/>
    </row>
    <row r="378" spans="1:77" x14ac:dyDescent="0.3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42"/>
      <c r="AK378" s="42"/>
      <c r="AL378" s="42"/>
      <c r="AM378" s="42"/>
      <c r="AN378" s="42"/>
      <c r="AO378" s="42"/>
      <c r="AP378" s="42"/>
      <c r="AQ378" s="42"/>
      <c r="AR378" s="42"/>
      <c r="AS378" s="42"/>
      <c r="AT378" s="42"/>
      <c r="AU378" s="42"/>
      <c r="AV378" s="42"/>
      <c r="AW378" s="42"/>
      <c r="AX378" s="42"/>
      <c r="AY378" s="42"/>
      <c r="AZ378" s="42"/>
      <c r="BA378" s="42"/>
      <c r="BB378" s="42"/>
      <c r="BC378" s="42"/>
      <c r="BD378" s="42"/>
      <c r="BE378" s="42"/>
      <c r="BF378" s="42"/>
      <c r="BG378" s="42"/>
      <c r="BH378" s="42"/>
      <c r="BI378" s="42"/>
      <c r="BJ378" s="42"/>
      <c r="BK378" s="42"/>
      <c r="BL378" s="42"/>
      <c r="BM378" s="42"/>
      <c r="BN378" s="42"/>
      <c r="BO378" s="42"/>
      <c r="BP378" s="42"/>
      <c r="BQ378" s="42"/>
      <c r="BR378" s="42"/>
      <c r="BS378" s="42"/>
      <c r="BT378" s="42"/>
      <c r="BU378" s="42"/>
      <c r="BV378" s="42"/>
      <c r="BW378" s="42"/>
      <c r="BX378" s="42"/>
      <c r="BY378" s="42"/>
    </row>
    <row r="379" spans="1:77" x14ac:dyDescent="0.3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42"/>
      <c r="AK379" s="42"/>
      <c r="AL379" s="42"/>
      <c r="AM379" s="42"/>
      <c r="AN379" s="42"/>
      <c r="AO379" s="42"/>
      <c r="AP379" s="42"/>
      <c r="AQ379" s="42"/>
      <c r="AR379" s="42"/>
      <c r="AS379" s="42"/>
      <c r="AT379" s="42"/>
      <c r="AU379" s="42"/>
      <c r="AV379" s="42"/>
      <c r="AW379" s="42"/>
      <c r="AX379" s="42"/>
      <c r="AY379" s="42"/>
      <c r="AZ379" s="42"/>
      <c r="BA379" s="42"/>
      <c r="BB379" s="42"/>
      <c r="BC379" s="42"/>
      <c r="BD379" s="42"/>
      <c r="BE379" s="42"/>
      <c r="BF379" s="42"/>
      <c r="BG379" s="42"/>
      <c r="BH379" s="42"/>
      <c r="BI379" s="42"/>
      <c r="BJ379" s="42"/>
      <c r="BK379" s="42"/>
      <c r="BL379" s="42"/>
      <c r="BM379" s="42"/>
      <c r="BN379" s="42"/>
      <c r="BO379" s="42"/>
      <c r="BP379" s="42"/>
      <c r="BQ379" s="42"/>
      <c r="BR379" s="42"/>
      <c r="BS379" s="42"/>
      <c r="BT379" s="42"/>
      <c r="BU379" s="42"/>
      <c r="BV379" s="42"/>
      <c r="BW379" s="42"/>
      <c r="BX379" s="42"/>
      <c r="BY379" s="42"/>
    </row>
    <row r="380" spans="1:77" x14ac:dyDescent="0.3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  <c r="AK380" s="42"/>
      <c r="AL380" s="42"/>
      <c r="AM380" s="42"/>
      <c r="AN380" s="42"/>
      <c r="AO380" s="42"/>
      <c r="AP380" s="42"/>
      <c r="AQ380" s="42"/>
      <c r="AR380" s="42"/>
      <c r="AS380" s="42"/>
      <c r="AT380" s="42"/>
      <c r="AU380" s="42"/>
      <c r="AV380" s="42"/>
      <c r="AW380" s="42"/>
      <c r="AX380" s="42"/>
      <c r="AY380" s="42"/>
      <c r="AZ380" s="42"/>
      <c r="BA380" s="42"/>
      <c r="BB380" s="42"/>
      <c r="BC380" s="42"/>
      <c r="BD380" s="42"/>
      <c r="BE380" s="42"/>
      <c r="BF380" s="42"/>
      <c r="BG380" s="42"/>
      <c r="BH380" s="42"/>
      <c r="BI380" s="42"/>
      <c r="BJ380" s="42"/>
      <c r="BK380" s="42"/>
      <c r="BL380" s="42"/>
      <c r="BM380" s="42"/>
      <c r="BN380" s="42"/>
      <c r="BO380" s="42"/>
      <c r="BP380" s="42"/>
      <c r="BQ380" s="42"/>
      <c r="BR380" s="42"/>
      <c r="BS380" s="42"/>
      <c r="BT380" s="42"/>
      <c r="BU380" s="42"/>
      <c r="BV380" s="42"/>
      <c r="BW380" s="42"/>
      <c r="BX380" s="42"/>
      <c r="BY380" s="42"/>
    </row>
    <row r="381" spans="1:77" x14ac:dyDescent="0.3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42"/>
      <c r="AK381" s="42"/>
      <c r="AL381" s="42"/>
      <c r="AM381" s="42"/>
      <c r="AN381" s="42"/>
      <c r="AO381" s="42"/>
      <c r="AP381" s="42"/>
      <c r="AQ381" s="42"/>
      <c r="AR381" s="42"/>
      <c r="AS381" s="42"/>
      <c r="AT381" s="42"/>
      <c r="AU381" s="42"/>
      <c r="AV381" s="42"/>
      <c r="AW381" s="42"/>
      <c r="AX381" s="42"/>
      <c r="AY381" s="42"/>
      <c r="AZ381" s="42"/>
      <c r="BA381" s="42"/>
      <c r="BB381" s="42"/>
      <c r="BC381" s="42"/>
      <c r="BD381" s="42"/>
      <c r="BE381" s="42"/>
      <c r="BF381" s="42"/>
      <c r="BG381" s="42"/>
      <c r="BH381" s="42"/>
      <c r="BI381" s="42"/>
      <c r="BJ381" s="42"/>
      <c r="BK381" s="42"/>
      <c r="BL381" s="42"/>
      <c r="BM381" s="42"/>
      <c r="BN381" s="42"/>
      <c r="BO381" s="42"/>
      <c r="BP381" s="42"/>
      <c r="BQ381" s="42"/>
      <c r="BR381" s="42"/>
      <c r="BS381" s="42"/>
      <c r="BT381" s="42"/>
      <c r="BU381" s="42"/>
      <c r="BV381" s="42"/>
      <c r="BW381" s="42"/>
      <c r="BX381" s="42"/>
      <c r="BY381" s="42"/>
    </row>
    <row r="382" spans="1:77" x14ac:dyDescent="0.3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42"/>
      <c r="AK382" s="42"/>
      <c r="AL382" s="42"/>
      <c r="AM382" s="42"/>
      <c r="AN382" s="42"/>
      <c r="AO382" s="42"/>
      <c r="AP382" s="42"/>
      <c r="AQ382" s="42"/>
      <c r="AR382" s="42"/>
      <c r="AS382" s="42"/>
      <c r="AT382" s="42"/>
      <c r="AU382" s="42"/>
      <c r="AV382" s="42"/>
      <c r="AW382" s="42"/>
      <c r="AX382" s="42"/>
      <c r="AY382" s="42"/>
      <c r="AZ382" s="42"/>
      <c r="BA382" s="42"/>
      <c r="BB382" s="42"/>
      <c r="BC382" s="42"/>
      <c r="BD382" s="42"/>
      <c r="BE382" s="42"/>
      <c r="BF382" s="42"/>
      <c r="BG382" s="42"/>
      <c r="BH382" s="42"/>
      <c r="BI382" s="42"/>
      <c r="BJ382" s="42"/>
      <c r="BK382" s="42"/>
      <c r="BL382" s="42"/>
      <c r="BM382" s="42"/>
      <c r="BN382" s="42"/>
      <c r="BO382" s="42"/>
      <c r="BP382" s="42"/>
      <c r="BQ382" s="42"/>
      <c r="BR382" s="42"/>
      <c r="BS382" s="42"/>
      <c r="BT382" s="42"/>
      <c r="BU382" s="42"/>
      <c r="BV382" s="42"/>
      <c r="BW382" s="42"/>
      <c r="BX382" s="42"/>
      <c r="BY382" s="42"/>
    </row>
    <row r="383" spans="1:77" x14ac:dyDescent="0.3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42"/>
      <c r="AK383" s="42"/>
      <c r="AL383" s="42"/>
      <c r="AM383" s="42"/>
      <c r="AN383" s="42"/>
      <c r="AO383" s="42"/>
      <c r="AP383" s="42"/>
      <c r="AQ383" s="42"/>
      <c r="AR383" s="42"/>
      <c r="AS383" s="42"/>
      <c r="AT383" s="42"/>
      <c r="AU383" s="42"/>
      <c r="AV383" s="42"/>
      <c r="AW383" s="42"/>
      <c r="AX383" s="42"/>
      <c r="AY383" s="42"/>
      <c r="AZ383" s="42"/>
      <c r="BA383" s="42"/>
      <c r="BB383" s="42"/>
      <c r="BC383" s="42"/>
      <c r="BD383" s="42"/>
      <c r="BE383" s="42"/>
      <c r="BF383" s="42"/>
      <c r="BG383" s="42"/>
      <c r="BH383" s="42"/>
      <c r="BI383" s="42"/>
      <c r="BJ383" s="42"/>
      <c r="BK383" s="42"/>
      <c r="BL383" s="42"/>
      <c r="BM383" s="42"/>
      <c r="BN383" s="42"/>
      <c r="BO383" s="42"/>
      <c r="BP383" s="42"/>
      <c r="BQ383" s="42"/>
      <c r="BR383" s="42"/>
      <c r="BS383" s="42"/>
      <c r="BT383" s="42"/>
      <c r="BU383" s="42"/>
      <c r="BV383" s="42"/>
      <c r="BW383" s="42"/>
      <c r="BX383" s="42"/>
      <c r="BY383" s="42"/>
    </row>
    <row r="384" spans="1:77" x14ac:dyDescent="0.3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42"/>
      <c r="AK384" s="42"/>
      <c r="AL384" s="42"/>
      <c r="AM384" s="42"/>
      <c r="AN384" s="42"/>
      <c r="AO384" s="42"/>
      <c r="AP384" s="42"/>
      <c r="AQ384" s="42"/>
      <c r="AR384" s="42"/>
      <c r="AS384" s="42"/>
      <c r="AT384" s="42"/>
      <c r="AU384" s="42"/>
      <c r="AV384" s="42"/>
      <c r="AW384" s="42"/>
      <c r="AX384" s="42"/>
      <c r="AY384" s="42"/>
      <c r="AZ384" s="42"/>
      <c r="BA384" s="42"/>
      <c r="BB384" s="42"/>
      <c r="BC384" s="42"/>
      <c r="BD384" s="42"/>
      <c r="BE384" s="42"/>
      <c r="BF384" s="42"/>
      <c r="BG384" s="42"/>
      <c r="BH384" s="42"/>
      <c r="BI384" s="42"/>
      <c r="BJ384" s="42"/>
      <c r="BK384" s="42"/>
      <c r="BL384" s="42"/>
      <c r="BM384" s="42"/>
      <c r="BN384" s="42"/>
      <c r="BO384" s="42"/>
      <c r="BP384" s="42"/>
      <c r="BQ384" s="42"/>
      <c r="BR384" s="42"/>
      <c r="BS384" s="42"/>
      <c r="BT384" s="42"/>
      <c r="BU384" s="42"/>
      <c r="BV384" s="42"/>
      <c r="BW384" s="42"/>
      <c r="BX384" s="42"/>
      <c r="BY384" s="42"/>
    </row>
    <row r="385" spans="1:77" x14ac:dyDescent="0.3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  <c r="AK385" s="42"/>
      <c r="AL385" s="42"/>
      <c r="AM385" s="42"/>
      <c r="AN385" s="42"/>
      <c r="AO385" s="42"/>
      <c r="AP385" s="42"/>
      <c r="AQ385" s="42"/>
      <c r="AR385" s="42"/>
      <c r="AS385" s="42"/>
      <c r="AT385" s="42"/>
      <c r="AU385" s="42"/>
      <c r="AV385" s="42"/>
      <c r="AW385" s="42"/>
      <c r="AX385" s="42"/>
      <c r="AY385" s="42"/>
      <c r="AZ385" s="42"/>
      <c r="BA385" s="42"/>
      <c r="BB385" s="42"/>
      <c r="BC385" s="42"/>
      <c r="BD385" s="42"/>
      <c r="BE385" s="42"/>
      <c r="BF385" s="42"/>
      <c r="BG385" s="42"/>
      <c r="BH385" s="42"/>
      <c r="BI385" s="42"/>
      <c r="BJ385" s="42"/>
      <c r="BK385" s="42"/>
      <c r="BL385" s="42"/>
      <c r="BM385" s="42"/>
      <c r="BN385" s="42"/>
      <c r="BO385" s="42"/>
      <c r="BP385" s="42"/>
      <c r="BQ385" s="42"/>
      <c r="BR385" s="42"/>
      <c r="BS385" s="42"/>
      <c r="BT385" s="42"/>
      <c r="BU385" s="42"/>
      <c r="BV385" s="42"/>
      <c r="BW385" s="42"/>
      <c r="BX385" s="42"/>
      <c r="BY385" s="42"/>
    </row>
    <row r="386" spans="1:77" x14ac:dyDescent="0.3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42"/>
      <c r="AK386" s="42"/>
      <c r="AL386" s="42"/>
      <c r="AM386" s="42"/>
      <c r="AN386" s="42"/>
      <c r="AO386" s="42"/>
      <c r="AP386" s="42"/>
      <c r="AQ386" s="42"/>
      <c r="AR386" s="42"/>
      <c r="AS386" s="42"/>
      <c r="AT386" s="42"/>
      <c r="AU386" s="42"/>
      <c r="AV386" s="42"/>
      <c r="AW386" s="42"/>
      <c r="AX386" s="42"/>
      <c r="AY386" s="42"/>
      <c r="AZ386" s="42"/>
      <c r="BA386" s="42"/>
      <c r="BB386" s="42"/>
      <c r="BC386" s="42"/>
      <c r="BD386" s="42"/>
      <c r="BE386" s="42"/>
      <c r="BF386" s="42"/>
      <c r="BG386" s="42"/>
      <c r="BH386" s="42"/>
      <c r="BI386" s="42"/>
      <c r="BJ386" s="42"/>
      <c r="BK386" s="42"/>
      <c r="BL386" s="42"/>
      <c r="BM386" s="42"/>
      <c r="BN386" s="42"/>
      <c r="BO386" s="42"/>
      <c r="BP386" s="42"/>
      <c r="BQ386" s="42"/>
      <c r="BR386" s="42"/>
      <c r="BS386" s="42"/>
      <c r="BT386" s="42"/>
      <c r="BU386" s="42"/>
      <c r="BV386" s="42"/>
      <c r="BW386" s="42"/>
      <c r="BX386" s="42"/>
      <c r="BY386" s="42"/>
    </row>
    <row r="387" spans="1:77" x14ac:dyDescent="0.3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42"/>
      <c r="AK387" s="42"/>
      <c r="AL387" s="42"/>
      <c r="AM387" s="42"/>
      <c r="AN387" s="42"/>
      <c r="AO387" s="42"/>
      <c r="AP387" s="42"/>
      <c r="AQ387" s="42"/>
      <c r="AR387" s="42"/>
      <c r="AS387" s="42"/>
      <c r="AT387" s="42"/>
      <c r="AU387" s="42"/>
      <c r="AV387" s="42"/>
      <c r="AW387" s="42"/>
      <c r="AX387" s="42"/>
      <c r="AY387" s="42"/>
      <c r="AZ387" s="42"/>
      <c r="BA387" s="42"/>
      <c r="BB387" s="42"/>
      <c r="BC387" s="42"/>
      <c r="BD387" s="42"/>
      <c r="BE387" s="42"/>
      <c r="BF387" s="42"/>
      <c r="BG387" s="42"/>
      <c r="BH387" s="42"/>
      <c r="BI387" s="42"/>
      <c r="BJ387" s="42"/>
      <c r="BK387" s="42"/>
      <c r="BL387" s="42"/>
      <c r="BM387" s="42"/>
      <c r="BN387" s="42"/>
      <c r="BO387" s="42"/>
      <c r="BP387" s="42"/>
      <c r="BQ387" s="42"/>
      <c r="BR387" s="42"/>
      <c r="BS387" s="42"/>
      <c r="BT387" s="42"/>
      <c r="BU387" s="42"/>
      <c r="BV387" s="42"/>
      <c r="BW387" s="42"/>
      <c r="BX387" s="42"/>
      <c r="BY387" s="42"/>
    </row>
    <row r="388" spans="1:77" x14ac:dyDescent="0.3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42"/>
      <c r="AK388" s="42"/>
      <c r="AL388" s="42"/>
      <c r="AM388" s="42"/>
      <c r="AN388" s="42"/>
      <c r="AO388" s="42"/>
      <c r="AP388" s="42"/>
      <c r="AQ388" s="42"/>
      <c r="AR388" s="42"/>
      <c r="AS388" s="42"/>
      <c r="AT388" s="42"/>
      <c r="AU388" s="42"/>
      <c r="AV388" s="42"/>
      <c r="AW388" s="42"/>
      <c r="AX388" s="42"/>
      <c r="AY388" s="42"/>
      <c r="AZ388" s="42"/>
      <c r="BA388" s="42"/>
      <c r="BB388" s="42"/>
      <c r="BC388" s="42"/>
      <c r="BD388" s="42"/>
      <c r="BE388" s="42"/>
      <c r="BF388" s="42"/>
      <c r="BG388" s="42"/>
      <c r="BH388" s="42"/>
      <c r="BI388" s="42"/>
      <c r="BJ388" s="42"/>
      <c r="BK388" s="42"/>
      <c r="BL388" s="42"/>
      <c r="BM388" s="42"/>
      <c r="BN388" s="42"/>
      <c r="BO388" s="42"/>
      <c r="BP388" s="42"/>
      <c r="BQ388" s="42"/>
      <c r="BR388" s="42"/>
      <c r="BS388" s="42"/>
      <c r="BT388" s="42"/>
      <c r="BU388" s="42"/>
      <c r="BV388" s="42"/>
      <c r="BW388" s="42"/>
      <c r="BX388" s="42"/>
      <c r="BY388" s="42"/>
    </row>
    <row r="389" spans="1:77" x14ac:dyDescent="0.3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42"/>
      <c r="AK389" s="42"/>
      <c r="AL389" s="42"/>
      <c r="AM389" s="42"/>
      <c r="AN389" s="42"/>
      <c r="AO389" s="42"/>
      <c r="AP389" s="42"/>
      <c r="AQ389" s="42"/>
      <c r="AR389" s="42"/>
      <c r="AS389" s="42"/>
      <c r="AT389" s="42"/>
      <c r="AU389" s="42"/>
      <c r="AV389" s="42"/>
      <c r="AW389" s="42"/>
      <c r="AX389" s="42"/>
      <c r="AY389" s="42"/>
      <c r="AZ389" s="42"/>
      <c r="BA389" s="42"/>
      <c r="BB389" s="42"/>
      <c r="BC389" s="42"/>
      <c r="BD389" s="42"/>
      <c r="BE389" s="42"/>
      <c r="BF389" s="42"/>
      <c r="BG389" s="42"/>
      <c r="BH389" s="42"/>
      <c r="BI389" s="42"/>
      <c r="BJ389" s="42"/>
      <c r="BK389" s="42"/>
      <c r="BL389" s="42"/>
      <c r="BM389" s="42"/>
      <c r="BN389" s="42"/>
      <c r="BO389" s="42"/>
      <c r="BP389" s="42"/>
      <c r="BQ389" s="42"/>
      <c r="BR389" s="42"/>
      <c r="BS389" s="42"/>
      <c r="BT389" s="42"/>
      <c r="BU389" s="42"/>
      <c r="BV389" s="42"/>
      <c r="BW389" s="42"/>
      <c r="BX389" s="42"/>
      <c r="BY389" s="42"/>
    </row>
    <row r="390" spans="1:77" x14ac:dyDescent="0.3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  <c r="AK390" s="42"/>
      <c r="AL390" s="42"/>
      <c r="AM390" s="42"/>
      <c r="AN390" s="42"/>
      <c r="AO390" s="42"/>
      <c r="AP390" s="42"/>
      <c r="AQ390" s="42"/>
      <c r="AR390" s="42"/>
      <c r="AS390" s="42"/>
      <c r="AT390" s="42"/>
      <c r="AU390" s="42"/>
      <c r="AV390" s="42"/>
      <c r="AW390" s="42"/>
      <c r="AX390" s="42"/>
      <c r="AY390" s="42"/>
      <c r="AZ390" s="42"/>
      <c r="BA390" s="42"/>
      <c r="BB390" s="42"/>
      <c r="BC390" s="42"/>
      <c r="BD390" s="42"/>
      <c r="BE390" s="42"/>
      <c r="BF390" s="42"/>
      <c r="BG390" s="42"/>
      <c r="BH390" s="42"/>
      <c r="BI390" s="42"/>
      <c r="BJ390" s="42"/>
      <c r="BK390" s="42"/>
      <c r="BL390" s="42"/>
      <c r="BM390" s="42"/>
      <c r="BN390" s="42"/>
      <c r="BO390" s="42"/>
      <c r="BP390" s="42"/>
      <c r="BQ390" s="42"/>
      <c r="BR390" s="42"/>
      <c r="BS390" s="42"/>
      <c r="BT390" s="42"/>
      <c r="BU390" s="42"/>
      <c r="BV390" s="42"/>
      <c r="BW390" s="42"/>
      <c r="BX390" s="42"/>
      <c r="BY390" s="42"/>
    </row>
    <row r="391" spans="1:77" x14ac:dyDescent="0.3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42"/>
      <c r="AK391" s="42"/>
      <c r="AL391" s="42"/>
      <c r="AM391" s="42"/>
      <c r="AN391" s="42"/>
      <c r="AO391" s="42"/>
      <c r="AP391" s="42"/>
      <c r="AQ391" s="42"/>
      <c r="AR391" s="42"/>
      <c r="AS391" s="42"/>
      <c r="AT391" s="42"/>
      <c r="AU391" s="42"/>
      <c r="AV391" s="42"/>
      <c r="AW391" s="42"/>
      <c r="AX391" s="42"/>
      <c r="AY391" s="42"/>
      <c r="AZ391" s="42"/>
      <c r="BA391" s="42"/>
      <c r="BB391" s="42"/>
      <c r="BC391" s="42"/>
      <c r="BD391" s="42"/>
      <c r="BE391" s="42"/>
      <c r="BF391" s="42"/>
      <c r="BG391" s="42"/>
      <c r="BH391" s="42"/>
      <c r="BI391" s="42"/>
      <c r="BJ391" s="42"/>
      <c r="BK391" s="42"/>
      <c r="BL391" s="42"/>
      <c r="BM391" s="42"/>
      <c r="BN391" s="42"/>
      <c r="BO391" s="42"/>
      <c r="BP391" s="42"/>
      <c r="BQ391" s="42"/>
      <c r="BR391" s="42"/>
      <c r="BS391" s="42"/>
      <c r="BT391" s="42"/>
      <c r="BU391" s="42"/>
      <c r="BV391" s="42"/>
      <c r="BW391" s="42"/>
      <c r="BX391" s="42"/>
      <c r="BY391" s="42"/>
    </row>
    <row r="392" spans="1:77" x14ac:dyDescent="0.3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42"/>
      <c r="AK392" s="42"/>
      <c r="AL392" s="42"/>
      <c r="AM392" s="42"/>
      <c r="AN392" s="42"/>
      <c r="AO392" s="42"/>
      <c r="AP392" s="42"/>
      <c r="AQ392" s="42"/>
      <c r="AR392" s="42"/>
      <c r="AS392" s="42"/>
      <c r="AT392" s="42"/>
      <c r="AU392" s="42"/>
      <c r="AV392" s="42"/>
      <c r="AW392" s="42"/>
      <c r="AX392" s="42"/>
      <c r="AY392" s="42"/>
      <c r="AZ392" s="42"/>
      <c r="BA392" s="42"/>
      <c r="BB392" s="42"/>
      <c r="BC392" s="42"/>
      <c r="BD392" s="42"/>
      <c r="BE392" s="42"/>
      <c r="BF392" s="42"/>
      <c r="BG392" s="42"/>
      <c r="BH392" s="42"/>
      <c r="BI392" s="42"/>
      <c r="BJ392" s="42"/>
      <c r="BK392" s="42"/>
      <c r="BL392" s="42"/>
      <c r="BM392" s="42"/>
      <c r="BN392" s="42"/>
      <c r="BO392" s="42"/>
      <c r="BP392" s="42"/>
      <c r="BQ392" s="42"/>
      <c r="BR392" s="42"/>
      <c r="BS392" s="42"/>
      <c r="BT392" s="42"/>
      <c r="BU392" s="42"/>
      <c r="BV392" s="42"/>
      <c r="BW392" s="42"/>
      <c r="BX392" s="42"/>
      <c r="BY392" s="42"/>
    </row>
    <row r="393" spans="1:77" x14ac:dyDescent="0.3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42"/>
      <c r="AK393" s="42"/>
      <c r="AL393" s="42"/>
      <c r="AM393" s="42"/>
      <c r="AN393" s="42"/>
      <c r="AO393" s="42"/>
      <c r="AP393" s="42"/>
      <c r="AQ393" s="42"/>
      <c r="AR393" s="42"/>
      <c r="AS393" s="42"/>
      <c r="AT393" s="42"/>
      <c r="AU393" s="42"/>
      <c r="AV393" s="42"/>
      <c r="AW393" s="42"/>
      <c r="AX393" s="42"/>
      <c r="AY393" s="42"/>
      <c r="AZ393" s="42"/>
      <c r="BA393" s="42"/>
      <c r="BB393" s="42"/>
      <c r="BC393" s="42"/>
      <c r="BD393" s="42"/>
      <c r="BE393" s="42"/>
      <c r="BF393" s="42"/>
      <c r="BG393" s="42"/>
      <c r="BH393" s="42"/>
      <c r="BI393" s="42"/>
      <c r="BJ393" s="42"/>
      <c r="BK393" s="42"/>
      <c r="BL393" s="42"/>
      <c r="BM393" s="42"/>
      <c r="BN393" s="42"/>
      <c r="BO393" s="42"/>
      <c r="BP393" s="42"/>
      <c r="BQ393" s="42"/>
      <c r="BR393" s="42"/>
      <c r="BS393" s="42"/>
      <c r="BT393" s="42"/>
      <c r="BU393" s="42"/>
      <c r="BV393" s="42"/>
      <c r="BW393" s="42"/>
      <c r="BX393" s="42"/>
      <c r="BY393" s="42"/>
    </row>
    <row r="394" spans="1:77" x14ac:dyDescent="0.3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42"/>
      <c r="AK394" s="42"/>
      <c r="AL394" s="42"/>
      <c r="AM394" s="42"/>
      <c r="AN394" s="42"/>
      <c r="AO394" s="42"/>
      <c r="AP394" s="42"/>
      <c r="AQ394" s="42"/>
      <c r="AR394" s="42"/>
      <c r="AS394" s="42"/>
      <c r="AT394" s="42"/>
      <c r="AU394" s="42"/>
      <c r="AV394" s="42"/>
      <c r="AW394" s="42"/>
      <c r="AX394" s="42"/>
      <c r="AY394" s="42"/>
      <c r="AZ394" s="42"/>
      <c r="BA394" s="42"/>
      <c r="BB394" s="42"/>
      <c r="BC394" s="42"/>
      <c r="BD394" s="42"/>
      <c r="BE394" s="42"/>
      <c r="BF394" s="42"/>
      <c r="BG394" s="42"/>
      <c r="BH394" s="42"/>
      <c r="BI394" s="42"/>
      <c r="BJ394" s="42"/>
      <c r="BK394" s="42"/>
      <c r="BL394" s="42"/>
      <c r="BM394" s="42"/>
      <c r="BN394" s="42"/>
      <c r="BO394" s="42"/>
      <c r="BP394" s="42"/>
      <c r="BQ394" s="42"/>
      <c r="BR394" s="42"/>
      <c r="BS394" s="42"/>
      <c r="BT394" s="42"/>
      <c r="BU394" s="42"/>
      <c r="BV394" s="42"/>
      <c r="BW394" s="42"/>
      <c r="BX394" s="42"/>
      <c r="BY394" s="42"/>
    </row>
    <row r="395" spans="1:77" x14ac:dyDescent="0.3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  <c r="AK395" s="42"/>
      <c r="AL395" s="42"/>
      <c r="AM395" s="42"/>
      <c r="AN395" s="42"/>
      <c r="AO395" s="42"/>
      <c r="AP395" s="42"/>
      <c r="AQ395" s="42"/>
      <c r="AR395" s="42"/>
      <c r="AS395" s="42"/>
      <c r="AT395" s="42"/>
      <c r="AU395" s="42"/>
      <c r="AV395" s="42"/>
      <c r="AW395" s="42"/>
      <c r="AX395" s="42"/>
      <c r="AY395" s="42"/>
      <c r="AZ395" s="42"/>
      <c r="BA395" s="42"/>
      <c r="BB395" s="42"/>
      <c r="BC395" s="42"/>
      <c r="BD395" s="42"/>
      <c r="BE395" s="42"/>
      <c r="BF395" s="42"/>
      <c r="BG395" s="42"/>
      <c r="BH395" s="42"/>
      <c r="BI395" s="42"/>
      <c r="BJ395" s="42"/>
      <c r="BK395" s="42"/>
      <c r="BL395" s="42"/>
      <c r="BM395" s="42"/>
      <c r="BN395" s="42"/>
      <c r="BO395" s="42"/>
      <c r="BP395" s="42"/>
      <c r="BQ395" s="42"/>
      <c r="BR395" s="42"/>
      <c r="BS395" s="42"/>
      <c r="BT395" s="42"/>
      <c r="BU395" s="42"/>
      <c r="BV395" s="42"/>
      <c r="BW395" s="42"/>
      <c r="BX395" s="42"/>
      <c r="BY395" s="42"/>
    </row>
    <row r="396" spans="1:77" x14ac:dyDescent="0.3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42"/>
      <c r="AK396" s="42"/>
      <c r="AL396" s="42"/>
      <c r="AM396" s="42"/>
      <c r="AN396" s="42"/>
      <c r="AO396" s="42"/>
      <c r="AP396" s="42"/>
      <c r="AQ396" s="42"/>
      <c r="AR396" s="42"/>
      <c r="AS396" s="42"/>
      <c r="AT396" s="42"/>
      <c r="AU396" s="42"/>
      <c r="AV396" s="42"/>
      <c r="AW396" s="42"/>
      <c r="AX396" s="42"/>
      <c r="AY396" s="42"/>
      <c r="AZ396" s="42"/>
      <c r="BA396" s="42"/>
      <c r="BB396" s="42"/>
      <c r="BC396" s="42"/>
      <c r="BD396" s="42"/>
      <c r="BE396" s="42"/>
      <c r="BF396" s="42"/>
      <c r="BG396" s="42"/>
      <c r="BH396" s="42"/>
      <c r="BI396" s="42"/>
      <c r="BJ396" s="42"/>
      <c r="BK396" s="42"/>
      <c r="BL396" s="42"/>
      <c r="BM396" s="42"/>
      <c r="BN396" s="42"/>
      <c r="BO396" s="42"/>
      <c r="BP396" s="42"/>
      <c r="BQ396" s="42"/>
      <c r="BR396" s="42"/>
      <c r="BS396" s="42"/>
      <c r="BT396" s="42"/>
      <c r="BU396" s="42"/>
      <c r="BV396" s="42"/>
      <c r="BW396" s="42"/>
      <c r="BX396" s="42"/>
      <c r="BY396" s="42"/>
    </row>
    <row r="397" spans="1:77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42"/>
      <c r="AK397" s="42"/>
      <c r="AL397" s="42"/>
      <c r="AM397" s="42"/>
      <c r="AN397" s="42"/>
      <c r="AO397" s="42"/>
      <c r="AP397" s="42"/>
      <c r="AQ397" s="42"/>
      <c r="AR397" s="42"/>
      <c r="AS397" s="42"/>
      <c r="AT397" s="42"/>
      <c r="AU397" s="42"/>
      <c r="AV397" s="42"/>
      <c r="AW397" s="42"/>
      <c r="AX397" s="42"/>
      <c r="AY397" s="42"/>
      <c r="AZ397" s="42"/>
      <c r="BA397" s="42"/>
      <c r="BB397" s="42"/>
      <c r="BC397" s="42"/>
      <c r="BD397" s="42"/>
      <c r="BE397" s="42"/>
      <c r="BF397" s="42"/>
      <c r="BG397" s="42"/>
      <c r="BH397" s="42"/>
      <c r="BI397" s="42"/>
      <c r="BJ397" s="42"/>
      <c r="BK397" s="42"/>
      <c r="BL397" s="42"/>
      <c r="BM397" s="42"/>
      <c r="BN397" s="42"/>
      <c r="BO397" s="42"/>
      <c r="BP397" s="42"/>
      <c r="BQ397" s="42"/>
      <c r="BR397" s="42"/>
      <c r="BS397" s="42"/>
      <c r="BT397" s="42"/>
      <c r="BU397" s="42"/>
      <c r="BV397" s="42"/>
      <c r="BW397" s="42"/>
      <c r="BX397" s="42"/>
      <c r="BY397" s="42"/>
    </row>
    <row r="398" spans="1:77" x14ac:dyDescent="0.3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42"/>
      <c r="AK398" s="42"/>
      <c r="AL398" s="42"/>
      <c r="AM398" s="42"/>
      <c r="AN398" s="42"/>
      <c r="AO398" s="42"/>
      <c r="AP398" s="42"/>
      <c r="AQ398" s="42"/>
      <c r="AR398" s="42"/>
      <c r="AS398" s="42"/>
      <c r="AT398" s="42"/>
      <c r="AU398" s="42"/>
      <c r="AV398" s="42"/>
      <c r="AW398" s="42"/>
      <c r="AX398" s="42"/>
      <c r="AY398" s="42"/>
      <c r="AZ398" s="42"/>
      <c r="BA398" s="42"/>
      <c r="BB398" s="42"/>
      <c r="BC398" s="42"/>
      <c r="BD398" s="42"/>
      <c r="BE398" s="42"/>
      <c r="BF398" s="42"/>
      <c r="BG398" s="42"/>
      <c r="BH398" s="42"/>
      <c r="BI398" s="42"/>
      <c r="BJ398" s="42"/>
      <c r="BK398" s="42"/>
      <c r="BL398" s="42"/>
      <c r="BM398" s="42"/>
      <c r="BN398" s="42"/>
      <c r="BO398" s="42"/>
      <c r="BP398" s="42"/>
      <c r="BQ398" s="42"/>
      <c r="BR398" s="42"/>
      <c r="BS398" s="42"/>
      <c r="BT398" s="42"/>
      <c r="BU398" s="42"/>
      <c r="BV398" s="42"/>
      <c r="BW398" s="42"/>
      <c r="BX398" s="42"/>
      <c r="BY398" s="42"/>
    </row>
    <row r="399" spans="1:77" x14ac:dyDescent="0.3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42"/>
      <c r="AK399" s="42"/>
      <c r="AL399" s="42"/>
      <c r="AM399" s="42"/>
      <c r="AN399" s="42"/>
      <c r="AO399" s="42"/>
      <c r="AP399" s="42"/>
      <c r="AQ399" s="42"/>
      <c r="AR399" s="42"/>
      <c r="AS399" s="42"/>
      <c r="AT399" s="42"/>
      <c r="AU399" s="42"/>
      <c r="AV399" s="42"/>
      <c r="AW399" s="42"/>
      <c r="AX399" s="42"/>
      <c r="AY399" s="42"/>
      <c r="AZ399" s="42"/>
      <c r="BA399" s="42"/>
      <c r="BB399" s="42"/>
      <c r="BC399" s="42"/>
      <c r="BD399" s="42"/>
      <c r="BE399" s="42"/>
      <c r="BF399" s="42"/>
      <c r="BG399" s="42"/>
      <c r="BH399" s="42"/>
      <c r="BI399" s="42"/>
      <c r="BJ399" s="42"/>
      <c r="BK399" s="42"/>
      <c r="BL399" s="42"/>
      <c r="BM399" s="42"/>
      <c r="BN399" s="42"/>
      <c r="BO399" s="42"/>
      <c r="BP399" s="42"/>
      <c r="BQ399" s="42"/>
      <c r="BR399" s="42"/>
      <c r="BS399" s="42"/>
      <c r="BT399" s="42"/>
      <c r="BU399" s="42"/>
      <c r="BV399" s="42"/>
      <c r="BW399" s="42"/>
      <c r="BX399" s="42"/>
      <c r="BY399" s="42"/>
    </row>
    <row r="400" spans="1:77" x14ac:dyDescent="0.3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  <c r="AK400" s="42"/>
      <c r="AL400" s="42"/>
      <c r="AM400" s="42"/>
      <c r="AN400" s="42"/>
      <c r="AO400" s="42"/>
      <c r="AP400" s="42"/>
      <c r="AQ400" s="42"/>
      <c r="AR400" s="42"/>
      <c r="AS400" s="42"/>
      <c r="AT400" s="42"/>
      <c r="AU400" s="42"/>
      <c r="AV400" s="42"/>
      <c r="AW400" s="42"/>
      <c r="AX400" s="42"/>
      <c r="AY400" s="42"/>
      <c r="AZ400" s="42"/>
      <c r="BA400" s="42"/>
      <c r="BB400" s="42"/>
      <c r="BC400" s="42"/>
      <c r="BD400" s="42"/>
      <c r="BE400" s="42"/>
      <c r="BF400" s="42"/>
      <c r="BG400" s="42"/>
      <c r="BH400" s="42"/>
      <c r="BI400" s="42"/>
      <c r="BJ400" s="42"/>
      <c r="BK400" s="42"/>
      <c r="BL400" s="42"/>
      <c r="BM400" s="42"/>
      <c r="BN400" s="42"/>
      <c r="BO400" s="42"/>
      <c r="BP400" s="42"/>
      <c r="BQ400" s="42"/>
      <c r="BR400" s="42"/>
      <c r="BS400" s="42"/>
      <c r="BT400" s="42"/>
      <c r="BU400" s="42"/>
      <c r="BV400" s="42"/>
      <c r="BW400" s="42"/>
      <c r="BX400" s="42"/>
      <c r="BY400" s="42"/>
    </row>
    <row r="401" spans="1:77" x14ac:dyDescent="0.3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42"/>
      <c r="AK401" s="42"/>
      <c r="AL401" s="42"/>
      <c r="AM401" s="42"/>
      <c r="AN401" s="42"/>
      <c r="AO401" s="42"/>
      <c r="AP401" s="42"/>
      <c r="AQ401" s="42"/>
      <c r="AR401" s="42"/>
      <c r="AS401" s="42"/>
      <c r="AT401" s="42"/>
      <c r="AU401" s="42"/>
      <c r="AV401" s="42"/>
      <c r="AW401" s="42"/>
      <c r="AX401" s="42"/>
      <c r="AY401" s="42"/>
      <c r="AZ401" s="42"/>
      <c r="BA401" s="42"/>
      <c r="BB401" s="42"/>
      <c r="BC401" s="42"/>
      <c r="BD401" s="42"/>
      <c r="BE401" s="42"/>
      <c r="BF401" s="42"/>
      <c r="BG401" s="42"/>
      <c r="BH401" s="42"/>
      <c r="BI401" s="42"/>
      <c r="BJ401" s="42"/>
      <c r="BK401" s="42"/>
      <c r="BL401" s="42"/>
      <c r="BM401" s="42"/>
      <c r="BN401" s="42"/>
      <c r="BO401" s="42"/>
      <c r="BP401" s="42"/>
      <c r="BQ401" s="42"/>
      <c r="BR401" s="42"/>
      <c r="BS401" s="42"/>
      <c r="BT401" s="42"/>
      <c r="BU401" s="42"/>
      <c r="BV401" s="42"/>
      <c r="BW401" s="42"/>
      <c r="BX401" s="42"/>
      <c r="BY401" s="42"/>
    </row>
    <row r="402" spans="1:77" x14ac:dyDescent="0.3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42"/>
      <c r="AK402" s="42"/>
      <c r="AL402" s="42"/>
      <c r="AM402" s="42"/>
      <c r="AN402" s="42"/>
      <c r="AO402" s="42"/>
      <c r="AP402" s="42"/>
      <c r="AQ402" s="42"/>
      <c r="AR402" s="42"/>
      <c r="AS402" s="42"/>
      <c r="AT402" s="42"/>
      <c r="AU402" s="42"/>
      <c r="AV402" s="42"/>
      <c r="AW402" s="42"/>
      <c r="AX402" s="42"/>
      <c r="AY402" s="42"/>
      <c r="AZ402" s="42"/>
      <c r="BA402" s="42"/>
      <c r="BB402" s="42"/>
      <c r="BC402" s="42"/>
      <c r="BD402" s="42"/>
      <c r="BE402" s="42"/>
      <c r="BF402" s="42"/>
      <c r="BG402" s="42"/>
      <c r="BH402" s="42"/>
      <c r="BI402" s="42"/>
      <c r="BJ402" s="42"/>
      <c r="BK402" s="42"/>
      <c r="BL402" s="42"/>
      <c r="BM402" s="42"/>
      <c r="BN402" s="42"/>
      <c r="BO402" s="42"/>
      <c r="BP402" s="42"/>
      <c r="BQ402" s="42"/>
      <c r="BR402" s="42"/>
      <c r="BS402" s="42"/>
      <c r="BT402" s="42"/>
      <c r="BU402" s="42"/>
      <c r="BV402" s="42"/>
      <c r="BW402" s="42"/>
      <c r="BX402" s="42"/>
      <c r="BY402" s="42"/>
    </row>
    <row r="403" spans="1:77" x14ac:dyDescent="0.3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  <c r="AK403" s="42"/>
      <c r="AL403" s="42"/>
      <c r="AM403" s="42"/>
      <c r="AN403" s="42"/>
      <c r="AO403" s="42"/>
      <c r="AP403" s="42"/>
      <c r="AQ403" s="42"/>
      <c r="AR403" s="42"/>
      <c r="AS403" s="42"/>
      <c r="AT403" s="42"/>
      <c r="AU403" s="42"/>
      <c r="AV403" s="42"/>
      <c r="AW403" s="42"/>
      <c r="AX403" s="42"/>
      <c r="AY403" s="42"/>
      <c r="AZ403" s="42"/>
      <c r="BA403" s="42"/>
      <c r="BB403" s="42"/>
      <c r="BC403" s="42"/>
      <c r="BD403" s="42"/>
      <c r="BE403" s="42"/>
      <c r="BF403" s="42"/>
      <c r="BG403" s="42"/>
      <c r="BH403" s="42"/>
      <c r="BI403" s="42"/>
      <c r="BJ403" s="42"/>
      <c r="BK403" s="42"/>
      <c r="BL403" s="42"/>
      <c r="BM403" s="42"/>
      <c r="BN403" s="42"/>
      <c r="BO403" s="42"/>
      <c r="BP403" s="42"/>
      <c r="BQ403" s="42"/>
      <c r="BR403" s="42"/>
      <c r="BS403" s="42"/>
      <c r="BT403" s="42"/>
      <c r="BU403" s="42"/>
      <c r="BV403" s="42"/>
      <c r="BW403" s="42"/>
      <c r="BX403" s="42"/>
      <c r="BY403" s="42"/>
    </row>
    <row r="404" spans="1:77" x14ac:dyDescent="0.3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42"/>
      <c r="AK404" s="42"/>
      <c r="AL404" s="42"/>
      <c r="AM404" s="42"/>
      <c r="AN404" s="42"/>
      <c r="AO404" s="42"/>
      <c r="AP404" s="42"/>
      <c r="AQ404" s="42"/>
      <c r="AR404" s="42"/>
      <c r="AS404" s="42"/>
      <c r="AT404" s="42"/>
      <c r="AU404" s="42"/>
      <c r="AV404" s="42"/>
      <c r="AW404" s="42"/>
      <c r="AX404" s="42"/>
      <c r="AY404" s="42"/>
      <c r="AZ404" s="42"/>
      <c r="BA404" s="42"/>
      <c r="BB404" s="42"/>
      <c r="BC404" s="42"/>
      <c r="BD404" s="42"/>
      <c r="BE404" s="42"/>
      <c r="BF404" s="42"/>
      <c r="BG404" s="42"/>
      <c r="BH404" s="42"/>
      <c r="BI404" s="42"/>
      <c r="BJ404" s="42"/>
      <c r="BK404" s="42"/>
      <c r="BL404" s="42"/>
      <c r="BM404" s="42"/>
      <c r="BN404" s="42"/>
      <c r="BO404" s="42"/>
      <c r="BP404" s="42"/>
      <c r="BQ404" s="42"/>
      <c r="BR404" s="42"/>
      <c r="BS404" s="42"/>
      <c r="BT404" s="42"/>
      <c r="BU404" s="42"/>
      <c r="BV404" s="42"/>
      <c r="BW404" s="42"/>
      <c r="BX404" s="42"/>
      <c r="BY404" s="42"/>
    </row>
    <row r="405" spans="1:77" x14ac:dyDescent="0.3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  <c r="AK405" s="42"/>
      <c r="AL405" s="42"/>
      <c r="AM405" s="42"/>
      <c r="AN405" s="42"/>
      <c r="AO405" s="42"/>
      <c r="AP405" s="42"/>
      <c r="AQ405" s="42"/>
      <c r="AR405" s="42"/>
      <c r="AS405" s="42"/>
      <c r="AT405" s="42"/>
      <c r="AU405" s="42"/>
      <c r="AV405" s="42"/>
      <c r="AW405" s="42"/>
      <c r="AX405" s="42"/>
      <c r="AY405" s="42"/>
      <c r="AZ405" s="42"/>
      <c r="BA405" s="42"/>
      <c r="BB405" s="42"/>
      <c r="BC405" s="42"/>
      <c r="BD405" s="42"/>
      <c r="BE405" s="42"/>
      <c r="BF405" s="42"/>
      <c r="BG405" s="42"/>
      <c r="BH405" s="42"/>
      <c r="BI405" s="42"/>
      <c r="BJ405" s="42"/>
      <c r="BK405" s="42"/>
      <c r="BL405" s="42"/>
      <c r="BM405" s="42"/>
      <c r="BN405" s="42"/>
      <c r="BO405" s="42"/>
      <c r="BP405" s="42"/>
      <c r="BQ405" s="42"/>
      <c r="BR405" s="42"/>
      <c r="BS405" s="42"/>
      <c r="BT405" s="42"/>
      <c r="BU405" s="42"/>
      <c r="BV405" s="42"/>
      <c r="BW405" s="42"/>
      <c r="BX405" s="42"/>
      <c r="BY405" s="42"/>
    </row>
    <row r="406" spans="1:77" x14ac:dyDescent="0.3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42"/>
      <c r="AK406" s="42"/>
      <c r="AL406" s="42"/>
      <c r="AM406" s="42"/>
      <c r="AN406" s="42"/>
      <c r="AO406" s="42"/>
      <c r="AP406" s="42"/>
      <c r="AQ406" s="42"/>
      <c r="AR406" s="42"/>
      <c r="AS406" s="42"/>
      <c r="AT406" s="42"/>
      <c r="AU406" s="42"/>
      <c r="AV406" s="42"/>
      <c r="AW406" s="42"/>
      <c r="AX406" s="42"/>
      <c r="AY406" s="42"/>
      <c r="AZ406" s="42"/>
      <c r="BA406" s="42"/>
      <c r="BB406" s="42"/>
      <c r="BC406" s="42"/>
      <c r="BD406" s="42"/>
      <c r="BE406" s="42"/>
      <c r="BF406" s="42"/>
      <c r="BG406" s="42"/>
      <c r="BH406" s="42"/>
      <c r="BI406" s="42"/>
      <c r="BJ406" s="42"/>
      <c r="BK406" s="42"/>
      <c r="BL406" s="42"/>
      <c r="BM406" s="42"/>
      <c r="BN406" s="42"/>
      <c r="BO406" s="42"/>
      <c r="BP406" s="42"/>
      <c r="BQ406" s="42"/>
      <c r="BR406" s="42"/>
      <c r="BS406" s="42"/>
      <c r="BT406" s="42"/>
      <c r="BU406" s="42"/>
      <c r="BV406" s="42"/>
      <c r="BW406" s="42"/>
      <c r="BX406" s="42"/>
      <c r="BY406" s="42"/>
    </row>
    <row r="407" spans="1:77" x14ac:dyDescent="0.3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42"/>
      <c r="AK407" s="42"/>
      <c r="AL407" s="42"/>
      <c r="AM407" s="42"/>
      <c r="AN407" s="42"/>
      <c r="AO407" s="42"/>
      <c r="AP407" s="42"/>
      <c r="AQ407" s="42"/>
      <c r="AR407" s="42"/>
      <c r="AS407" s="42"/>
      <c r="AT407" s="42"/>
      <c r="AU407" s="42"/>
      <c r="AV407" s="42"/>
      <c r="AW407" s="42"/>
      <c r="AX407" s="42"/>
      <c r="AY407" s="42"/>
      <c r="AZ407" s="42"/>
      <c r="BA407" s="42"/>
      <c r="BB407" s="42"/>
      <c r="BC407" s="42"/>
      <c r="BD407" s="42"/>
      <c r="BE407" s="42"/>
      <c r="BF407" s="42"/>
      <c r="BG407" s="42"/>
      <c r="BH407" s="42"/>
      <c r="BI407" s="42"/>
      <c r="BJ407" s="42"/>
      <c r="BK407" s="42"/>
      <c r="BL407" s="42"/>
      <c r="BM407" s="42"/>
      <c r="BN407" s="42"/>
      <c r="BO407" s="42"/>
      <c r="BP407" s="42"/>
      <c r="BQ407" s="42"/>
      <c r="BR407" s="42"/>
      <c r="BS407" s="42"/>
      <c r="BT407" s="42"/>
      <c r="BU407" s="42"/>
      <c r="BV407" s="42"/>
      <c r="BW407" s="42"/>
      <c r="BX407" s="42"/>
      <c r="BY407" s="42"/>
    </row>
    <row r="408" spans="1:77" x14ac:dyDescent="0.3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42"/>
      <c r="AJ408" s="42"/>
      <c r="AK408" s="42"/>
      <c r="AL408" s="42"/>
      <c r="AM408" s="42"/>
      <c r="AN408" s="42"/>
      <c r="AO408" s="42"/>
      <c r="AP408" s="42"/>
      <c r="AQ408" s="42"/>
      <c r="AR408" s="42"/>
      <c r="AS408" s="42"/>
      <c r="AT408" s="42"/>
      <c r="AU408" s="42"/>
      <c r="AV408" s="42"/>
      <c r="AW408" s="42"/>
      <c r="AX408" s="42"/>
      <c r="AY408" s="42"/>
      <c r="AZ408" s="42"/>
      <c r="BA408" s="42"/>
      <c r="BB408" s="42"/>
      <c r="BC408" s="42"/>
      <c r="BD408" s="42"/>
      <c r="BE408" s="42"/>
      <c r="BF408" s="42"/>
      <c r="BG408" s="42"/>
      <c r="BH408" s="42"/>
      <c r="BI408" s="42"/>
      <c r="BJ408" s="42"/>
      <c r="BK408" s="42"/>
      <c r="BL408" s="42"/>
      <c r="BM408" s="42"/>
      <c r="BN408" s="42"/>
      <c r="BO408" s="42"/>
      <c r="BP408" s="42"/>
      <c r="BQ408" s="42"/>
      <c r="BR408" s="42"/>
      <c r="BS408" s="42"/>
      <c r="BT408" s="42"/>
      <c r="BU408" s="42"/>
      <c r="BV408" s="42"/>
      <c r="BW408" s="42"/>
      <c r="BX408" s="42"/>
      <c r="BY408" s="42"/>
    </row>
    <row r="409" spans="1:77" x14ac:dyDescent="0.3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42"/>
      <c r="AJ409" s="42"/>
      <c r="AK409" s="42"/>
      <c r="AL409" s="42"/>
      <c r="AM409" s="42"/>
      <c r="AN409" s="42"/>
      <c r="AO409" s="42"/>
      <c r="AP409" s="42"/>
      <c r="AQ409" s="42"/>
      <c r="AR409" s="42"/>
      <c r="AS409" s="42"/>
      <c r="AT409" s="42"/>
      <c r="AU409" s="42"/>
      <c r="AV409" s="42"/>
      <c r="AW409" s="42"/>
      <c r="AX409" s="42"/>
      <c r="AY409" s="42"/>
      <c r="AZ409" s="42"/>
      <c r="BA409" s="42"/>
      <c r="BB409" s="42"/>
      <c r="BC409" s="42"/>
      <c r="BD409" s="42"/>
      <c r="BE409" s="42"/>
      <c r="BF409" s="42"/>
      <c r="BG409" s="42"/>
      <c r="BH409" s="42"/>
      <c r="BI409" s="42"/>
      <c r="BJ409" s="42"/>
      <c r="BK409" s="42"/>
      <c r="BL409" s="42"/>
      <c r="BM409" s="42"/>
      <c r="BN409" s="42"/>
      <c r="BO409" s="42"/>
      <c r="BP409" s="42"/>
      <c r="BQ409" s="42"/>
      <c r="BR409" s="42"/>
      <c r="BS409" s="42"/>
      <c r="BT409" s="42"/>
      <c r="BU409" s="42"/>
      <c r="BV409" s="42"/>
      <c r="BW409" s="42"/>
      <c r="BX409" s="42"/>
      <c r="BY409" s="42"/>
    </row>
    <row r="410" spans="1:77" x14ac:dyDescent="0.3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  <c r="AK410" s="42"/>
      <c r="AL410" s="42"/>
      <c r="AM410" s="42"/>
      <c r="AN410" s="42"/>
      <c r="AO410" s="42"/>
      <c r="AP410" s="42"/>
      <c r="AQ410" s="42"/>
      <c r="AR410" s="42"/>
      <c r="AS410" s="42"/>
      <c r="AT410" s="42"/>
      <c r="AU410" s="42"/>
      <c r="AV410" s="42"/>
      <c r="AW410" s="42"/>
      <c r="AX410" s="42"/>
      <c r="AY410" s="42"/>
      <c r="AZ410" s="42"/>
      <c r="BA410" s="42"/>
      <c r="BB410" s="42"/>
      <c r="BC410" s="42"/>
      <c r="BD410" s="42"/>
      <c r="BE410" s="42"/>
      <c r="BF410" s="42"/>
      <c r="BG410" s="42"/>
      <c r="BH410" s="42"/>
      <c r="BI410" s="42"/>
      <c r="BJ410" s="42"/>
      <c r="BK410" s="42"/>
      <c r="BL410" s="42"/>
      <c r="BM410" s="42"/>
      <c r="BN410" s="42"/>
      <c r="BO410" s="42"/>
      <c r="BP410" s="42"/>
      <c r="BQ410" s="42"/>
      <c r="BR410" s="42"/>
      <c r="BS410" s="42"/>
      <c r="BT410" s="42"/>
      <c r="BU410" s="42"/>
      <c r="BV410" s="42"/>
      <c r="BW410" s="42"/>
      <c r="BX410" s="42"/>
      <c r="BY410" s="42"/>
    </row>
    <row r="411" spans="1:77" x14ac:dyDescent="0.3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42"/>
      <c r="AJ411" s="42"/>
      <c r="AK411" s="42"/>
      <c r="AL411" s="42"/>
      <c r="AM411" s="42"/>
      <c r="AN411" s="42"/>
      <c r="AO411" s="42"/>
      <c r="AP411" s="42"/>
      <c r="AQ411" s="42"/>
      <c r="AR411" s="42"/>
      <c r="AS411" s="42"/>
      <c r="AT411" s="42"/>
      <c r="AU411" s="42"/>
      <c r="AV411" s="42"/>
      <c r="AW411" s="42"/>
      <c r="AX411" s="42"/>
      <c r="AY411" s="42"/>
      <c r="AZ411" s="42"/>
      <c r="BA411" s="42"/>
      <c r="BB411" s="42"/>
      <c r="BC411" s="42"/>
      <c r="BD411" s="42"/>
      <c r="BE411" s="42"/>
      <c r="BF411" s="42"/>
      <c r="BG411" s="42"/>
      <c r="BH411" s="42"/>
      <c r="BI411" s="42"/>
      <c r="BJ411" s="42"/>
      <c r="BK411" s="42"/>
      <c r="BL411" s="42"/>
      <c r="BM411" s="42"/>
      <c r="BN411" s="42"/>
      <c r="BO411" s="42"/>
      <c r="BP411" s="42"/>
      <c r="BQ411" s="42"/>
      <c r="BR411" s="42"/>
      <c r="BS411" s="42"/>
      <c r="BT411" s="42"/>
      <c r="BU411" s="42"/>
      <c r="BV411" s="42"/>
      <c r="BW411" s="42"/>
      <c r="BX411" s="42"/>
      <c r="BY411" s="42"/>
    </row>
    <row r="412" spans="1:77" x14ac:dyDescent="0.3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42"/>
      <c r="AJ412" s="42"/>
      <c r="AK412" s="42"/>
      <c r="AL412" s="42"/>
      <c r="AM412" s="42"/>
      <c r="AN412" s="42"/>
      <c r="AO412" s="42"/>
      <c r="AP412" s="42"/>
      <c r="AQ412" s="42"/>
      <c r="AR412" s="42"/>
      <c r="AS412" s="42"/>
      <c r="AT412" s="42"/>
      <c r="AU412" s="42"/>
      <c r="AV412" s="42"/>
      <c r="AW412" s="42"/>
      <c r="AX412" s="42"/>
      <c r="AY412" s="42"/>
      <c r="AZ412" s="42"/>
      <c r="BA412" s="42"/>
      <c r="BB412" s="42"/>
      <c r="BC412" s="42"/>
      <c r="BD412" s="42"/>
      <c r="BE412" s="42"/>
      <c r="BF412" s="42"/>
      <c r="BG412" s="42"/>
      <c r="BH412" s="42"/>
      <c r="BI412" s="42"/>
      <c r="BJ412" s="42"/>
      <c r="BK412" s="42"/>
      <c r="BL412" s="42"/>
      <c r="BM412" s="42"/>
      <c r="BN412" s="42"/>
      <c r="BO412" s="42"/>
      <c r="BP412" s="42"/>
      <c r="BQ412" s="42"/>
      <c r="BR412" s="42"/>
      <c r="BS412" s="42"/>
      <c r="BT412" s="42"/>
      <c r="BU412" s="42"/>
      <c r="BV412" s="42"/>
      <c r="BW412" s="42"/>
      <c r="BX412" s="42"/>
      <c r="BY412" s="42"/>
    </row>
    <row r="413" spans="1:77" x14ac:dyDescent="0.3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42"/>
      <c r="AJ413" s="42"/>
      <c r="AK413" s="42"/>
      <c r="AL413" s="42"/>
      <c r="AM413" s="42"/>
      <c r="AN413" s="42"/>
      <c r="AO413" s="42"/>
      <c r="AP413" s="42"/>
      <c r="AQ413" s="42"/>
      <c r="AR413" s="42"/>
      <c r="AS413" s="42"/>
      <c r="AT413" s="42"/>
      <c r="AU413" s="42"/>
      <c r="AV413" s="42"/>
      <c r="AW413" s="42"/>
      <c r="AX413" s="42"/>
      <c r="AY413" s="42"/>
      <c r="AZ413" s="42"/>
      <c r="BA413" s="42"/>
      <c r="BB413" s="42"/>
      <c r="BC413" s="42"/>
      <c r="BD413" s="42"/>
      <c r="BE413" s="42"/>
      <c r="BF413" s="42"/>
      <c r="BG413" s="42"/>
      <c r="BH413" s="42"/>
      <c r="BI413" s="42"/>
      <c r="BJ413" s="42"/>
      <c r="BK413" s="42"/>
      <c r="BL413" s="42"/>
      <c r="BM413" s="42"/>
      <c r="BN413" s="42"/>
      <c r="BO413" s="42"/>
      <c r="BP413" s="42"/>
      <c r="BQ413" s="42"/>
      <c r="BR413" s="42"/>
      <c r="BS413" s="42"/>
      <c r="BT413" s="42"/>
      <c r="BU413" s="42"/>
      <c r="BV413" s="42"/>
      <c r="BW413" s="42"/>
      <c r="BX413" s="42"/>
      <c r="BY413" s="42"/>
    </row>
    <row r="414" spans="1:77" x14ac:dyDescent="0.3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42"/>
      <c r="AJ414" s="42"/>
      <c r="AK414" s="42"/>
      <c r="AL414" s="42"/>
      <c r="AM414" s="42"/>
      <c r="AN414" s="42"/>
      <c r="AO414" s="42"/>
      <c r="AP414" s="42"/>
      <c r="AQ414" s="42"/>
      <c r="AR414" s="42"/>
      <c r="AS414" s="42"/>
      <c r="AT414" s="42"/>
      <c r="AU414" s="42"/>
      <c r="AV414" s="42"/>
      <c r="AW414" s="42"/>
      <c r="AX414" s="42"/>
      <c r="AY414" s="42"/>
      <c r="AZ414" s="42"/>
      <c r="BA414" s="42"/>
      <c r="BB414" s="42"/>
      <c r="BC414" s="42"/>
      <c r="BD414" s="42"/>
      <c r="BE414" s="42"/>
      <c r="BF414" s="42"/>
      <c r="BG414" s="42"/>
      <c r="BH414" s="42"/>
      <c r="BI414" s="42"/>
      <c r="BJ414" s="42"/>
      <c r="BK414" s="42"/>
      <c r="BL414" s="42"/>
      <c r="BM414" s="42"/>
      <c r="BN414" s="42"/>
      <c r="BO414" s="42"/>
      <c r="BP414" s="42"/>
      <c r="BQ414" s="42"/>
      <c r="BR414" s="42"/>
      <c r="BS414" s="42"/>
      <c r="BT414" s="42"/>
      <c r="BU414" s="42"/>
      <c r="BV414" s="42"/>
      <c r="BW414" s="42"/>
      <c r="BX414" s="42"/>
      <c r="BY414" s="42"/>
    </row>
    <row r="415" spans="1:77" x14ac:dyDescent="0.3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  <c r="AK415" s="42"/>
      <c r="AL415" s="42"/>
      <c r="AM415" s="42"/>
      <c r="AN415" s="42"/>
      <c r="AO415" s="42"/>
      <c r="AP415" s="42"/>
      <c r="AQ415" s="42"/>
      <c r="AR415" s="42"/>
      <c r="AS415" s="42"/>
      <c r="AT415" s="42"/>
      <c r="AU415" s="42"/>
      <c r="AV415" s="42"/>
      <c r="AW415" s="42"/>
      <c r="AX415" s="42"/>
      <c r="AY415" s="42"/>
      <c r="AZ415" s="42"/>
      <c r="BA415" s="42"/>
      <c r="BB415" s="42"/>
      <c r="BC415" s="42"/>
      <c r="BD415" s="42"/>
      <c r="BE415" s="42"/>
      <c r="BF415" s="42"/>
      <c r="BG415" s="42"/>
      <c r="BH415" s="42"/>
      <c r="BI415" s="42"/>
      <c r="BJ415" s="42"/>
      <c r="BK415" s="42"/>
      <c r="BL415" s="42"/>
      <c r="BM415" s="42"/>
      <c r="BN415" s="42"/>
      <c r="BO415" s="42"/>
      <c r="BP415" s="42"/>
      <c r="BQ415" s="42"/>
      <c r="BR415" s="42"/>
      <c r="BS415" s="42"/>
      <c r="BT415" s="42"/>
      <c r="BU415" s="42"/>
      <c r="BV415" s="42"/>
      <c r="BW415" s="42"/>
      <c r="BX415" s="42"/>
      <c r="BY415" s="42"/>
    </row>
    <row r="416" spans="1:77" x14ac:dyDescent="0.3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42"/>
      <c r="AJ416" s="42"/>
      <c r="AK416" s="42"/>
      <c r="AL416" s="42"/>
      <c r="AM416" s="42"/>
      <c r="AN416" s="42"/>
      <c r="AO416" s="42"/>
      <c r="AP416" s="42"/>
      <c r="AQ416" s="42"/>
      <c r="AR416" s="42"/>
      <c r="AS416" s="42"/>
      <c r="AT416" s="42"/>
      <c r="AU416" s="42"/>
      <c r="AV416" s="42"/>
      <c r="AW416" s="42"/>
      <c r="AX416" s="42"/>
      <c r="AY416" s="42"/>
      <c r="AZ416" s="42"/>
      <c r="BA416" s="42"/>
      <c r="BB416" s="42"/>
      <c r="BC416" s="42"/>
      <c r="BD416" s="42"/>
      <c r="BE416" s="42"/>
      <c r="BF416" s="42"/>
      <c r="BG416" s="42"/>
      <c r="BH416" s="42"/>
      <c r="BI416" s="42"/>
      <c r="BJ416" s="42"/>
      <c r="BK416" s="42"/>
      <c r="BL416" s="42"/>
      <c r="BM416" s="42"/>
      <c r="BN416" s="42"/>
      <c r="BO416" s="42"/>
      <c r="BP416" s="42"/>
      <c r="BQ416" s="42"/>
      <c r="BR416" s="42"/>
      <c r="BS416" s="42"/>
      <c r="BT416" s="42"/>
      <c r="BU416" s="42"/>
      <c r="BV416" s="42"/>
      <c r="BW416" s="42"/>
      <c r="BX416" s="42"/>
      <c r="BY416" s="42"/>
    </row>
    <row r="417" spans="1:77" x14ac:dyDescent="0.3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42"/>
      <c r="AJ417" s="42"/>
      <c r="AK417" s="42"/>
      <c r="AL417" s="42"/>
      <c r="AM417" s="42"/>
      <c r="AN417" s="42"/>
      <c r="AO417" s="42"/>
      <c r="AP417" s="42"/>
      <c r="AQ417" s="42"/>
      <c r="AR417" s="42"/>
      <c r="AS417" s="42"/>
      <c r="AT417" s="42"/>
      <c r="AU417" s="42"/>
      <c r="AV417" s="42"/>
      <c r="AW417" s="42"/>
      <c r="AX417" s="42"/>
      <c r="AY417" s="42"/>
      <c r="AZ417" s="42"/>
      <c r="BA417" s="42"/>
      <c r="BB417" s="42"/>
      <c r="BC417" s="42"/>
      <c r="BD417" s="42"/>
      <c r="BE417" s="42"/>
      <c r="BF417" s="42"/>
      <c r="BG417" s="42"/>
      <c r="BH417" s="42"/>
      <c r="BI417" s="42"/>
      <c r="BJ417" s="42"/>
      <c r="BK417" s="42"/>
      <c r="BL417" s="42"/>
      <c r="BM417" s="42"/>
      <c r="BN417" s="42"/>
      <c r="BO417" s="42"/>
      <c r="BP417" s="42"/>
      <c r="BQ417" s="42"/>
      <c r="BR417" s="42"/>
      <c r="BS417" s="42"/>
      <c r="BT417" s="42"/>
      <c r="BU417" s="42"/>
      <c r="BV417" s="42"/>
      <c r="BW417" s="42"/>
      <c r="BX417" s="42"/>
      <c r="BY417" s="42"/>
    </row>
    <row r="418" spans="1:77" x14ac:dyDescent="0.3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42"/>
      <c r="AJ418" s="42"/>
      <c r="AK418" s="42"/>
      <c r="AL418" s="42"/>
      <c r="AM418" s="42"/>
      <c r="AN418" s="42"/>
      <c r="AO418" s="42"/>
      <c r="AP418" s="42"/>
      <c r="AQ418" s="42"/>
      <c r="AR418" s="42"/>
      <c r="AS418" s="42"/>
      <c r="AT418" s="42"/>
      <c r="AU418" s="42"/>
      <c r="AV418" s="42"/>
      <c r="AW418" s="42"/>
      <c r="AX418" s="42"/>
      <c r="AY418" s="42"/>
      <c r="AZ418" s="42"/>
      <c r="BA418" s="42"/>
      <c r="BB418" s="42"/>
      <c r="BC418" s="42"/>
      <c r="BD418" s="42"/>
      <c r="BE418" s="42"/>
      <c r="BF418" s="42"/>
      <c r="BG418" s="42"/>
      <c r="BH418" s="42"/>
      <c r="BI418" s="42"/>
      <c r="BJ418" s="42"/>
      <c r="BK418" s="42"/>
      <c r="BL418" s="42"/>
      <c r="BM418" s="42"/>
      <c r="BN418" s="42"/>
      <c r="BO418" s="42"/>
      <c r="BP418" s="42"/>
      <c r="BQ418" s="42"/>
      <c r="BR418" s="42"/>
      <c r="BS418" s="42"/>
      <c r="BT418" s="42"/>
      <c r="BU418" s="42"/>
      <c r="BV418" s="42"/>
      <c r="BW418" s="42"/>
      <c r="BX418" s="42"/>
      <c r="BY418" s="42"/>
    </row>
    <row r="419" spans="1:77" x14ac:dyDescent="0.3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42"/>
      <c r="AJ419" s="42"/>
      <c r="AK419" s="42"/>
      <c r="AL419" s="42"/>
      <c r="AM419" s="42"/>
      <c r="AN419" s="42"/>
      <c r="AO419" s="42"/>
      <c r="AP419" s="42"/>
      <c r="AQ419" s="42"/>
      <c r="AR419" s="42"/>
      <c r="AS419" s="42"/>
      <c r="AT419" s="42"/>
      <c r="AU419" s="42"/>
      <c r="AV419" s="42"/>
      <c r="AW419" s="42"/>
      <c r="AX419" s="42"/>
      <c r="AY419" s="42"/>
      <c r="AZ419" s="42"/>
      <c r="BA419" s="42"/>
      <c r="BB419" s="42"/>
      <c r="BC419" s="42"/>
      <c r="BD419" s="42"/>
      <c r="BE419" s="42"/>
      <c r="BF419" s="42"/>
      <c r="BG419" s="42"/>
      <c r="BH419" s="42"/>
      <c r="BI419" s="42"/>
      <c r="BJ419" s="42"/>
      <c r="BK419" s="42"/>
      <c r="BL419" s="42"/>
      <c r="BM419" s="42"/>
      <c r="BN419" s="42"/>
      <c r="BO419" s="42"/>
      <c r="BP419" s="42"/>
      <c r="BQ419" s="42"/>
      <c r="BR419" s="42"/>
      <c r="BS419" s="42"/>
      <c r="BT419" s="42"/>
      <c r="BU419" s="42"/>
      <c r="BV419" s="42"/>
      <c r="BW419" s="42"/>
      <c r="BX419" s="42"/>
      <c r="BY419" s="42"/>
    </row>
    <row r="420" spans="1:77" x14ac:dyDescent="0.3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  <c r="AK420" s="42"/>
      <c r="AL420" s="42"/>
      <c r="AM420" s="42"/>
      <c r="AN420" s="42"/>
      <c r="AO420" s="42"/>
      <c r="AP420" s="42"/>
      <c r="AQ420" s="42"/>
      <c r="AR420" s="42"/>
      <c r="AS420" s="42"/>
      <c r="AT420" s="42"/>
      <c r="AU420" s="42"/>
      <c r="AV420" s="42"/>
      <c r="AW420" s="42"/>
      <c r="AX420" s="42"/>
      <c r="AY420" s="42"/>
      <c r="AZ420" s="42"/>
      <c r="BA420" s="42"/>
      <c r="BB420" s="42"/>
      <c r="BC420" s="42"/>
      <c r="BD420" s="42"/>
      <c r="BE420" s="42"/>
      <c r="BF420" s="42"/>
      <c r="BG420" s="42"/>
      <c r="BH420" s="42"/>
      <c r="BI420" s="42"/>
      <c r="BJ420" s="42"/>
      <c r="BK420" s="42"/>
      <c r="BL420" s="42"/>
      <c r="BM420" s="42"/>
      <c r="BN420" s="42"/>
      <c r="BO420" s="42"/>
      <c r="BP420" s="42"/>
      <c r="BQ420" s="42"/>
      <c r="BR420" s="42"/>
      <c r="BS420" s="42"/>
      <c r="BT420" s="42"/>
      <c r="BU420" s="42"/>
      <c r="BV420" s="42"/>
      <c r="BW420" s="42"/>
      <c r="BX420" s="42"/>
      <c r="BY420" s="42"/>
    </row>
    <row r="421" spans="1:77" x14ac:dyDescent="0.3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  <c r="AK421" s="42"/>
      <c r="AL421" s="42"/>
      <c r="AM421" s="42"/>
      <c r="AN421" s="42"/>
      <c r="AO421" s="42"/>
      <c r="AP421" s="42"/>
      <c r="AQ421" s="42"/>
      <c r="AR421" s="42"/>
      <c r="AS421" s="42"/>
      <c r="AT421" s="42"/>
      <c r="AU421" s="42"/>
      <c r="AV421" s="42"/>
      <c r="AW421" s="42"/>
      <c r="AX421" s="42"/>
      <c r="AY421" s="42"/>
      <c r="AZ421" s="42"/>
      <c r="BA421" s="42"/>
      <c r="BB421" s="42"/>
      <c r="BC421" s="42"/>
      <c r="BD421" s="42"/>
      <c r="BE421" s="42"/>
      <c r="BF421" s="42"/>
      <c r="BG421" s="42"/>
      <c r="BH421" s="42"/>
      <c r="BI421" s="42"/>
      <c r="BJ421" s="42"/>
      <c r="BK421" s="42"/>
      <c r="BL421" s="42"/>
      <c r="BM421" s="42"/>
      <c r="BN421" s="42"/>
      <c r="BO421" s="42"/>
      <c r="BP421" s="42"/>
      <c r="BQ421" s="42"/>
      <c r="BR421" s="42"/>
      <c r="BS421" s="42"/>
      <c r="BT421" s="42"/>
      <c r="BU421" s="42"/>
      <c r="BV421" s="42"/>
      <c r="BW421" s="42"/>
      <c r="BX421" s="42"/>
      <c r="BY421" s="42"/>
    </row>
    <row r="422" spans="1:77" x14ac:dyDescent="0.3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42"/>
      <c r="AJ422" s="42"/>
      <c r="AK422" s="42"/>
      <c r="AL422" s="42"/>
      <c r="AM422" s="42"/>
      <c r="AN422" s="42"/>
      <c r="AO422" s="42"/>
      <c r="AP422" s="42"/>
      <c r="AQ422" s="42"/>
      <c r="AR422" s="42"/>
      <c r="AS422" s="42"/>
      <c r="AT422" s="42"/>
      <c r="AU422" s="42"/>
      <c r="AV422" s="42"/>
      <c r="AW422" s="42"/>
      <c r="AX422" s="42"/>
      <c r="AY422" s="42"/>
      <c r="AZ422" s="42"/>
      <c r="BA422" s="42"/>
      <c r="BB422" s="42"/>
      <c r="BC422" s="42"/>
      <c r="BD422" s="42"/>
      <c r="BE422" s="42"/>
      <c r="BF422" s="42"/>
      <c r="BG422" s="42"/>
      <c r="BH422" s="42"/>
      <c r="BI422" s="42"/>
      <c r="BJ422" s="42"/>
      <c r="BK422" s="42"/>
      <c r="BL422" s="42"/>
      <c r="BM422" s="42"/>
      <c r="BN422" s="42"/>
      <c r="BO422" s="42"/>
      <c r="BP422" s="42"/>
      <c r="BQ422" s="42"/>
      <c r="BR422" s="42"/>
      <c r="BS422" s="42"/>
      <c r="BT422" s="42"/>
      <c r="BU422" s="42"/>
      <c r="BV422" s="42"/>
      <c r="BW422" s="42"/>
      <c r="BX422" s="42"/>
      <c r="BY422" s="42"/>
    </row>
    <row r="423" spans="1:77" x14ac:dyDescent="0.3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42"/>
      <c r="AJ423" s="42"/>
      <c r="AK423" s="42"/>
      <c r="AL423" s="42"/>
      <c r="AM423" s="42"/>
      <c r="AN423" s="42"/>
      <c r="AO423" s="42"/>
      <c r="AP423" s="42"/>
      <c r="AQ423" s="42"/>
      <c r="AR423" s="42"/>
      <c r="AS423" s="42"/>
      <c r="AT423" s="42"/>
      <c r="AU423" s="42"/>
      <c r="AV423" s="42"/>
      <c r="AW423" s="42"/>
      <c r="AX423" s="42"/>
      <c r="AY423" s="42"/>
      <c r="AZ423" s="42"/>
      <c r="BA423" s="42"/>
      <c r="BB423" s="42"/>
      <c r="BC423" s="42"/>
      <c r="BD423" s="42"/>
      <c r="BE423" s="42"/>
      <c r="BF423" s="42"/>
      <c r="BG423" s="42"/>
      <c r="BH423" s="42"/>
      <c r="BI423" s="42"/>
      <c r="BJ423" s="42"/>
      <c r="BK423" s="42"/>
      <c r="BL423" s="42"/>
      <c r="BM423" s="42"/>
      <c r="BN423" s="42"/>
      <c r="BO423" s="42"/>
      <c r="BP423" s="42"/>
      <c r="BQ423" s="42"/>
      <c r="BR423" s="42"/>
      <c r="BS423" s="42"/>
      <c r="BT423" s="42"/>
      <c r="BU423" s="42"/>
      <c r="BV423" s="42"/>
      <c r="BW423" s="42"/>
      <c r="BX423" s="42"/>
      <c r="BY423" s="42"/>
    </row>
    <row r="424" spans="1:77" x14ac:dyDescent="0.3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42"/>
      <c r="AJ424" s="42"/>
      <c r="AK424" s="42"/>
      <c r="AL424" s="42"/>
      <c r="AM424" s="42"/>
      <c r="AN424" s="42"/>
      <c r="AO424" s="42"/>
      <c r="AP424" s="42"/>
      <c r="AQ424" s="42"/>
      <c r="AR424" s="42"/>
      <c r="AS424" s="42"/>
      <c r="AT424" s="42"/>
      <c r="AU424" s="42"/>
      <c r="AV424" s="42"/>
      <c r="AW424" s="42"/>
      <c r="AX424" s="42"/>
      <c r="AY424" s="42"/>
      <c r="AZ424" s="42"/>
      <c r="BA424" s="42"/>
      <c r="BB424" s="42"/>
      <c r="BC424" s="42"/>
      <c r="BD424" s="42"/>
      <c r="BE424" s="42"/>
      <c r="BF424" s="42"/>
      <c r="BG424" s="42"/>
      <c r="BH424" s="42"/>
      <c r="BI424" s="42"/>
      <c r="BJ424" s="42"/>
      <c r="BK424" s="42"/>
      <c r="BL424" s="42"/>
      <c r="BM424" s="42"/>
      <c r="BN424" s="42"/>
      <c r="BO424" s="42"/>
      <c r="BP424" s="42"/>
      <c r="BQ424" s="42"/>
      <c r="BR424" s="42"/>
      <c r="BS424" s="42"/>
      <c r="BT424" s="42"/>
      <c r="BU424" s="42"/>
      <c r="BV424" s="42"/>
      <c r="BW424" s="42"/>
      <c r="BX424" s="42"/>
      <c r="BY424" s="42"/>
    </row>
    <row r="425" spans="1:77" x14ac:dyDescent="0.3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  <c r="AK425" s="42"/>
      <c r="AL425" s="42"/>
      <c r="AM425" s="42"/>
      <c r="AN425" s="42"/>
      <c r="AO425" s="42"/>
      <c r="AP425" s="42"/>
      <c r="AQ425" s="42"/>
      <c r="AR425" s="42"/>
      <c r="AS425" s="42"/>
      <c r="AT425" s="42"/>
      <c r="AU425" s="42"/>
      <c r="AV425" s="42"/>
      <c r="AW425" s="42"/>
      <c r="AX425" s="42"/>
      <c r="AY425" s="42"/>
      <c r="AZ425" s="42"/>
      <c r="BA425" s="42"/>
      <c r="BB425" s="42"/>
      <c r="BC425" s="42"/>
      <c r="BD425" s="42"/>
      <c r="BE425" s="42"/>
      <c r="BF425" s="42"/>
      <c r="BG425" s="42"/>
      <c r="BH425" s="42"/>
      <c r="BI425" s="42"/>
      <c r="BJ425" s="42"/>
      <c r="BK425" s="42"/>
      <c r="BL425" s="42"/>
      <c r="BM425" s="42"/>
      <c r="BN425" s="42"/>
      <c r="BO425" s="42"/>
      <c r="BP425" s="42"/>
      <c r="BQ425" s="42"/>
      <c r="BR425" s="42"/>
      <c r="BS425" s="42"/>
      <c r="BT425" s="42"/>
      <c r="BU425" s="42"/>
      <c r="BV425" s="42"/>
      <c r="BW425" s="42"/>
      <c r="BX425" s="42"/>
      <c r="BY425" s="42"/>
    </row>
    <row r="426" spans="1:77" x14ac:dyDescent="0.3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42"/>
      <c r="AJ426" s="42"/>
      <c r="AK426" s="42"/>
      <c r="AL426" s="42"/>
      <c r="AM426" s="42"/>
      <c r="AN426" s="42"/>
      <c r="AO426" s="42"/>
      <c r="AP426" s="42"/>
      <c r="AQ426" s="42"/>
      <c r="AR426" s="42"/>
      <c r="AS426" s="42"/>
      <c r="AT426" s="42"/>
      <c r="AU426" s="42"/>
      <c r="AV426" s="42"/>
      <c r="AW426" s="42"/>
      <c r="AX426" s="42"/>
      <c r="AY426" s="42"/>
      <c r="AZ426" s="42"/>
      <c r="BA426" s="42"/>
      <c r="BB426" s="42"/>
      <c r="BC426" s="42"/>
      <c r="BD426" s="42"/>
      <c r="BE426" s="42"/>
      <c r="BF426" s="42"/>
      <c r="BG426" s="42"/>
      <c r="BH426" s="42"/>
      <c r="BI426" s="42"/>
      <c r="BJ426" s="42"/>
      <c r="BK426" s="42"/>
      <c r="BL426" s="42"/>
      <c r="BM426" s="42"/>
      <c r="BN426" s="42"/>
      <c r="BO426" s="42"/>
      <c r="BP426" s="42"/>
      <c r="BQ426" s="42"/>
      <c r="BR426" s="42"/>
      <c r="BS426" s="42"/>
      <c r="BT426" s="42"/>
      <c r="BU426" s="42"/>
      <c r="BV426" s="42"/>
      <c r="BW426" s="42"/>
      <c r="BX426" s="42"/>
      <c r="BY426" s="42"/>
    </row>
  </sheetData>
  <sheetProtection algorithmName="SHA-512" hashValue="zHyQTK/aAC5vfx+uY/v2dwYVEVSGGLUfNpygQ406fSEGtFiNeWEfbgBuWiLgWcN8YcYPqzATAfU+G3RV6q6ByQ==" saltValue="k4104B0b8l9bx6iiml4RHg==" spinCount="100000" sheet="1" selectLockedCells="1"/>
  <mergeCells count="2">
    <mergeCell ref="B131:C131"/>
    <mergeCell ref="D131:E131"/>
  </mergeCells>
  <pageMargins left="0.7" right="0.7" top="0.78740157499999996" bottom="0.78740157499999996" header="0.3" footer="0.3"/>
  <pageSetup paperSize="9" scale="9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&lt;KLEIN - STICHPROBEN&gt;</vt:lpstr>
      <vt:lpstr>&lt;BENENNUNG&gt;EINZELSERIEN</vt:lpstr>
      <vt:lpstr>&lt;BENENNUNG&gt; SERIENSUMME</vt:lpstr>
      <vt:lpstr>AUSSCHUSS - GANGLINIE</vt:lpstr>
      <vt:lpstr>'&lt;BENENNUNG&gt; SERIENSUMME'!Druckbereich</vt:lpstr>
      <vt:lpstr>'&lt;BENENNUNG&gt;EINZELSERIEN'!Druckbereich</vt:lpstr>
      <vt:lpstr>'&lt;KLEIN - STICHPROBEN&gt;'!Druckbereich</vt:lpstr>
      <vt:lpstr>'AUSSCHUSS - GANGLINIE'!Druckbereich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</dc:creator>
  <cp:lastModifiedBy>Heinz</cp:lastModifiedBy>
  <cp:lastPrinted>2023-03-09T10:08:34Z</cp:lastPrinted>
  <dcterms:created xsi:type="dcterms:W3CDTF">2016-09-19T08:57:10Z</dcterms:created>
  <dcterms:modified xsi:type="dcterms:W3CDTF">2023-03-29T10:52:08Z</dcterms:modified>
</cp:coreProperties>
</file>