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z\Desktop\"/>
    </mc:Choice>
  </mc:AlternateContent>
  <bookViews>
    <workbookView xWindow="0" yWindow="0" windowWidth="23040" windowHeight="9084"/>
  </bookViews>
  <sheets>
    <sheet name="Tabelle1" sheetId="1" r:id="rId1"/>
  </sheets>
  <definedNames>
    <definedName name="_xlnm.Print_Area" localSheetId="0">Tabelle1!$A$1:$K$31</definedName>
    <definedName name="solver_adj" localSheetId="0" hidden="1">Tabelle1!$J$10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Tabelle1!$M$9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M16" i="1"/>
  <c r="M10" i="1"/>
  <c r="N10" i="1" s="1"/>
  <c r="O10" i="1" s="1"/>
  <c r="M9" i="1"/>
  <c r="N9" i="1" s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M64" i="1" s="1"/>
  <c r="N64" i="1" s="1"/>
  <c r="O64" i="1" s="1"/>
  <c r="L10" i="1"/>
  <c r="O9" i="1" l="1"/>
  <c r="M21" i="1"/>
  <c r="N21" i="1" s="1"/>
  <c r="O21" i="1" s="1"/>
  <c r="M26" i="1"/>
  <c r="N26" i="1" s="1"/>
  <c r="O26" i="1" s="1"/>
  <c r="M34" i="1"/>
  <c r="N34" i="1" s="1"/>
  <c r="O34" i="1" s="1"/>
  <c r="M42" i="1"/>
  <c r="N42" i="1" s="1"/>
  <c r="O42" i="1" s="1"/>
  <c r="M51" i="1"/>
  <c r="N51" i="1" s="1"/>
  <c r="O51" i="1" s="1"/>
  <c r="M61" i="1"/>
  <c r="N61" i="1" s="1"/>
  <c r="O61" i="1" s="1"/>
  <c r="M11" i="1"/>
  <c r="N11" i="1" s="1"/>
  <c r="O11" i="1" s="1"/>
  <c r="M22" i="1"/>
  <c r="N22" i="1" s="1"/>
  <c r="O22" i="1" s="1"/>
  <c r="M27" i="1"/>
  <c r="N27" i="1" s="1"/>
  <c r="O27" i="1" s="1"/>
  <c r="M35" i="1"/>
  <c r="N35" i="1" s="1"/>
  <c r="O35" i="1" s="1"/>
  <c r="M43" i="1"/>
  <c r="N43" i="1" s="1"/>
  <c r="O43" i="1" s="1"/>
  <c r="M50" i="1"/>
  <c r="N50" i="1" s="1"/>
  <c r="O50" i="1" s="1"/>
  <c r="M62" i="1"/>
  <c r="N62" i="1" s="1"/>
  <c r="O62" i="1" s="1"/>
  <c r="M58" i="1"/>
  <c r="N58" i="1" s="1"/>
  <c r="O58" i="1" s="1"/>
  <c r="M41" i="1"/>
  <c r="N41" i="1" s="1"/>
  <c r="O41" i="1" s="1"/>
  <c r="M23" i="1"/>
  <c r="N23" i="1" s="1"/>
  <c r="O23" i="1" s="1"/>
  <c r="M63" i="1"/>
  <c r="N63" i="1" s="1"/>
  <c r="O63" i="1" s="1"/>
  <c r="M12" i="1"/>
  <c r="N12" i="1" s="1"/>
  <c r="O12" i="1" s="1"/>
  <c r="M28" i="1"/>
  <c r="N28" i="1" s="1"/>
  <c r="O28" i="1" s="1"/>
  <c r="M36" i="1"/>
  <c r="N36" i="1" s="1"/>
  <c r="O36" i="1" s="1"/>
  <c r="M44" i="1"/>
  <c r="N44" i="1" s="1"/>
  <c r="O44" i="1" s="1"/>
  <c r="M52" i="1"/>
  <c r="N52" i="1" s="1"/>
  <c r="O52" i="1" s="1"/>
  <c r="M15" i="1"/>
  <c r="N15" i="1" s="1"/>
  <c r="O15" i="1" s="1"/>
  <c r="M24" i="1"/>
  <c r="N24" i="1" s="1"/>
  <c r="O24" i="1" s="1"/>
  <c r="M29" i="1"/>
  <c r="N29" i="1" s="1"/>
  <c r="O29" i="1" s="1"/>
  <c r="M37" i="1"/>
  <c r="N37" i="1" s="1"/>
  <c r="O37" i="1" s="1"/>
  <c r="M45" i="1"/>
  <c r="N45" i="1" s="1"/>
  <c r="O45" i="1" s="1"/>
  <c r="M53" i="1"/>
  <c r="N53" i="1" s="1"/>
  <c r="O53" i="1" s="1"/>
  <c r="M20" i="1"/>
  <c r="N20" i="1" s="1"/>
  <c r="O20" i="1" s="1"/>
  <c r="N16" i="1"/>
  <c r="O16" i="1" s="1"/>
  <c r="M38" i="1"/>
  <c r="N38" i="1" s="1"/>
  <c r="O38" i="1" s="1"/>
  <c r="M54" i="1"/>
  <c r="N54" i="1" s="1"/>
  <c r="O54" i="1" s="1"/>
  <c r="M18" i="1"/>
  <c r="N18" i="1" s="1"/>
  <c r="O18" i="1" s="1"/>
  <c r="M33" i="1"/>
  <c r="N33" i="1" s="1"/>
  <c r="O33" i="1" s="1"/>
  <c r="M59" i="1"/>
  <c r="N59" i="1" s="1"/>
  <c r="O59" i="1" s="1"/>
  <c r="M30" i="1"/>
  <c r="N30" i="1" s="1"/>
  <c r="O30" i="1" s="1"/>
  <c r="M46" i="1"/>
  <c r="N46" i="1" s="1"/>
  <c r="O46" i="1" s="1"/>
  <c r="M17" i="1"/>
  <c r="N17" i="1" s="1"/>
  <c r="O17" i="1" s="1"/>
  <c r="M57" i="1"/>
  <c r="N57" i="1" s="1"/>
  <c r="O57" i="1" s="1"/>
  <c r="M31" i="1"/>
  <c r="N31" i="1" s="1"/>
  <c r="O31" i="1" s="1"/>
  <c r="M39" i="1"/>
  <c r="N39" i="1" s="1"/>
  <c r="O39" i="1" s="1"/>
  <c r="M47" i="1"/>
  <c r="N47" i="1" s="1"/>
  <c r="O47" i="1" s="1"/>
  <c r="M55" i="1"/>
  <c r="N55" i="1" s="1"/>
  <c r="O55" i="1" s="1"/>
  <c r="M13" i="1"/>
  <c r="N13" i="1" s="1"/>
  <c r="O13" i="1" s="1"/>
  <c r="M32" i="1"/>
  <c r="N32" i="1" s="1"/>
  <c r="O32" i="1" s="1"/>
  <c r="M40" i="1"/>
  <c r="N40" i="1" s="1"/>
  <c r="O40" i="1" s="1"/>
  <c r="M48" i="1"/>
  <c r="N48" i="1" s="1"/>
  <c r="O48" i="1" s="1"/>
  <c r="M56" i="1"/>
  <c r="N56" i="1" s="1"/>
  <c r="O56" i="1" s="1"/>
  <c r="M19" i="1"/>
  <c r="N19" i="1" s="1"/>
  <c r="O19" i="1" s="1"/>
  <c r="M25" i="1"/>
  <c r="N25" i="1" s="1"/>
  <c r="O25" i="1" s="1"/>
  <c r="M49" i="1"/>
  <c r="N49" i="1" s="1"/>
  <c r="O49" i="1" s="1"/>
  <c r="M60" i="1"/>
  <c r="N60" i="1" s="1"/>
  <c r="O60" i="1" s="1"/>
  <c r="M14" i="1"/>
  <c r="N14" i="1" s="1"/>
  <c r="O14" i="1" s="1"/>
  <c r="L9" i="1"/>
  <c r="J10" i="1" l="1"/>
  <c r="J9" i="1" s="1"/>
  <c r="J11" i="1" l="1"/>
  <c r="J13" i="1"/>
  <c r="J17" i="1" l="1"/>
  <c r="J18" i="1" s="1"/>
</calcChain>
</file>

<file path=xl/sharedStrings.xml><?xml version="1.0" encoding="utf-8"?>
<sst xmlns="http://schemas.openxmlformats.org/spreadsheetml/2006/main" count="62" uniqueCount="50">
  <si>
    <t>STATISCHE EINFLÜSSE:</t>
  </si>
  <si>
    <t>angenommener Steifemodul Erdreich</t>
  </si>
  <si>
    <t>massgebender Langzeit - E - Modul für XPS</t>
  </si>
  <si>
    <t>KOMMERZIELLE EINFLÜSSE:</t>
  </si>
  <si>
    <t>Material - und Verarbeitungskosten für (Mehr -) Beton</t>
  </si>
  <si>
    <r>
      <t xml:space="preserve">Verhältniszahl: </t>
    </r>
    <r>
      <rPr>
        <sz val="11"/>
        <color theme="1"/>
        <rFont val="Calibri"/>
        <family val="2"/>
      </rPr>
      <t>λD_FOAMGLAS / λDid_XPS</t>
    </r>
  </si>
  <si>
    <t>ALLGEMEINE KONVENTIONEN:</t>
  </si>
  <si>
    <t>≤ 300</t>
  </si>
  <si>
    <t xml:space="preserve"> ≤ 850</t>
  </si>
  <si>
    <t>50  ≤</t>
  </si>
  <si>
    <t xml:space="preserve"> ≤ 300</t>
  </si>
  <si>
    <t xml:space="preserve"> ≤ 15</t>
  </si>
  <si>
    <t>2 ≤</t>
  </si>
  <si>
    <t>[mm]</t>
  </si>
  <si>
    <t>[N/mm2]</t>
  </si>
  <si>
    <t>[Fr./m3]</t>
  </si>
  <si>
    <t>[-]</t>
  </si>
  <si>
    <t>ERGEBNISSE:</t>
  </si>
  <si>
    <t>erf. Plattenstärke auf XPS</t>
  </si>
  <si>
    <t>[Fr./m2]</t>
  </si>
  <si>
    <t xml:space="preserve">DIFFERENZKOSTENVERGLEICH FÜR GESAMTKONSTRUKTION JE NACH DÄMMSTOFF </t>
  </si>
  <si>
    <r>
      <t xml:space="preserve">zul. Druckspannung je Dämmstoff </t>
    </r>
    <r>
      <rPr>
        <sz val="11"/>
        <color rgb="FF7030A0"/>
        <rFont val="Calibri"/>
        <family val="2"/>
      </rPr>
      <t>≥ vorh. max. Bodenpressung</t>
    </r>
  </si>
  <si>
    <t>identischer Armierungsbedarf (d.h. im fe-Liefertoleranz-Bereich)</t>
  </si>
  <si>
    <t>Konzeptionelle Bemessungsgrundlage:  ISBN 3-9520291-0-6</t>
  </si>
  <si>
    <t>Kosten für (Mehr -) Aushub inkl. Abtransport</t>
  </si>
  <si>
    <t>Δdnom</t>
  </si>
  <si>
    <r>
      <t xml:space="preserve">E - Modul_FOAMGLAS </t>
    </r>
    <r>
      <rPr>
        <sz val="11"/>
        <color rgb="FF7030A0"/>
        <rFont val="Calibri"/>
        <family val="2"/>
      </rPr>
      <t>≥ [Steifemodul Erdreich ≤ 300 N/mm2]</t>
    </r>
  </si>
  <si>
    <t>Spezifische Differenzkosten  inf. XPS</t>
  </si>
  <si>
    <t>Gesamtkosten - Differenz inf. XPS</t>
  </si>
  <si>
    <t>Fundamentpatten - Fläche, entsprechend gedämmt</t>
  </si>
  <si>
    <t>[m2]</t>
  </si>
  <si>
    <t>positiv: zu Gunsten FOAMGLAS; negativ: zu Gunsten XPS</t>
  </si>
  <si>
    <t>[Fr. total]</t>
  </si>
  <si>
    <t>[Fr./ m2]</t>
  </si>
  <si>
    <t>05.02.17/Ba</t>
  </si>
  <si>
    <t xml:space="preserve">FOAMGLAS vs. POLYSTYROL - HARTSCHAUM XPS; ZIELVORGABE: GLEICHE STÜTZENSENKUNG WIE OHNE DÄMMSCHICHT </t>
  </si>
  <si>
    <t>zuzüglich Dämmstärke für/mit XPS</t>
  </si>
  <si>
    <t>Materialkosten für XPS</t>
  </si>
  <si>
    <t>Materialkosten für FOAMGLAS</t>
  </si>
  <si>
    <t>Verlege - u. Verarbeitungkosten für XPS</t>
  </si>
  <si>
    <t>plus</t>
  </si>
  <si>
    <t>Verlege - u. Verabeitungskosten für FG.</t>
  </si>
  <si>
    <t>davon bettungsbedingter Zuschlag</t>
  </si>
  <si>
    <t>result. Beton - Mehrkosten inf. XPS</t>
  </si>
  <si>
    <t>result. Aushub - Mehrkosten inf. XPS</t>
  </si>
  <si>
    <t>result. Dämm - Mehrkosten mit XPS</t>
  </si>
  <si>
    <r>
      <t xml:space="preserve">20 </t>
    </r>
    <r>
      <rPr>
        <sz val="11"/>
        <color rgb="FF0070C0"/>
        <rFont val="Calibri"/>
        <family val="2"/>
      </rPr>
      <t>≤</t>
    </r>
  </si>
  <si>
    <r>
      <t xml:space="preserve">150 </t>
    </r>
    <r>
      <rPr>
        <sz val="11"/>
        <color rgb="FF0070C0"/>
        <rFont val="Calibri"/>
        <family val="2"/>
      </rPr>
      <t>≤</t>
    </r>
  </si>
  <si>
    <t>FUNDAMENTPLATTE AUF WÄRMEDÄMMSCHICHT UNTER EINZELSTÜTZE: FOLGT PLATTENBEMESSUNG AUF PUNKTLAST</t>
  </si>
  <si>
    <r>
      <t xml:space="preserve">erf. Plattenstärke  </t>
    </r>
    <r>
      <rPr>
        <u/>
        <sz val="11"/>
        <color rgb="FF0070C0"/>
        <rFont val="Calibri"/>
        <family val="2"/>
        <scheme val="minor"/>
      </rPr>
      <t>direkt auf Erdreich</t>
    </r>
    <r>
      <rPr>
        <sz val="11"/>
        <color rgb="FF0070C0"/>
        <rFont val="Calibri"/>
        <family val="2"/>
        <scheme val="minor"/>
      </rPr>
      <t xml:space="preserve">          [mm]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</si>
</sst>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theme="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horizontal="right"/>
    </xf>
    <xf numFmtId="0" fontId="16" fillId="0" borderId="0" xfId="0" applyFont="1" applyProtection="1"/>
    <xf numFmtId="0" fontId="11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9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/>
    <xf numFmtId="0" fontId="6" fillId="4" borderId="0" xfId="0" applyNumberFormat="1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0" fillId="0" borderId="0" xfId="0" applyNumberFormat="1" applyFont="1" applyAlignment="1" applyProtection="1">
      <alignment horizontal="center"/>
    </xf>
    <xf numFmtId="0" fontId="10" fillId="0" borderId="0" xfId="0" applyFont="1" applyProtection="1"/>
    <xf numFmtId="0" fontId="7" fillId="4" borderId="0" xfId="0" applyNumberFormat="1" applyFont="1" applyFill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4" fillId="3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NumberFormat="1" applyProtection="1"/>
    <xf numFmtId="0" fontId="4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4" fillId="0" borderId="0" xfId="0" applyNumberFormat="1" applyFont="1" applyAlignment="1" applyProtection="1">
      <alignment horizontal="center"/>
    </xf>
    <xf numFmtId="0" fontId="4" fillId="5" borderId="1" xfId="0" applyFont="1" applyFill="1" applyBorder="1" applyProtection="1"/>
    <xf numFmtId="0" fontId="15" fillId="5" borderId="2" xfId="0" applyFont="1" applyFill="1" applyBorder="1" applyProtection="1"/>
    <xf numFmtId="0" fontId="4" fillId="3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</xf>
    <xf numFmtId="0" fontId="2" fillId="0" borderId="0" xfId="0" applyFont="1" applyProtection="1"/>
    <xf numFmtId="0" fontId="4" fillId="5" borderId="2" xfId="0" applyFont="1" applyFill="1" applyBorder="1" applyProtection="1"/>
    <xf numFmtId="0" fontId="0" fillId="0" borderId="0" xfId="0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20" fillId="2" borderId="0" xfId="0" applyNumberFormat="1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99FF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0"/>
  <sheetViews>
    <sheetView tabSelected="1" zoomScaleNormal="100" workbookViewId="0">
      <selection activeCell="R7" sqref="R7"/>
    </sheetView>
  </sheetViews>
  <sheetFormatPr baseColWidth="10" defaultRowHeight="14.4" x14ac:dyDescent="0.3"/>
  <cols>
    <col min="1" max="3" width="11.5546875" style="46"/>
    <col min="4" max="4" width="12.77734375" style="46" customWidth="1"/>
    <col min="5" max="5" width="9.77734375" style="46" customWidth="1"/>
    <col min="6" max="6" width="11.5546875" style="46"/>
    <col min="7" max="7" width="7.6640625" style="46" customWidth="1"/>
    <col min="8" max="8" width="11.5546875" style="46"/>
    <col min="9" max="9" width="20.77734375" style="46" customWidth="1"/>
    <col min="10" max="10" width="11.5546875" style="46"/>
    <col min="11" max="11" width="10.5546875" style="46" customWidth="1"/>
    <col min="12" max="16384" width="11.5546875" style="46"/>
  </cols>
  <sheetData>
    <row r="3" spans="1:19" ht="18" x14ac:dyDescent="0.35">
      <c r="A3" s="43" t="s">
        <v>48</v>
      </c>
      <c r="B3" s="44"/>
      <c r="C3" s="44"/>
      <c r="D3" s="44"/>
      <c r="E3" s="44"/>
      <c r="F3" s="44"/>
      <c r="G3" s="45"/>
      <c r="H3" s="45"/>
      <c r="I3" s="45"/>
      <c r="J3" s="45"/>
      <c r="K3" s="45"/>
    </row>
    <row r="4" spans="1:19" x14ac:dyDescent="0.3">
      <c r="A4" s="45"/>
      <c r="B4" s="45"/>
      <c r="C4" s="45"/>
      <c r="D4" s="45"/>
      <c r="E4" s="45"/>
      <c r="F4" s="45"/>
      <c r="G4" s="44"/>
      <c r="H4" s="44"/>
      <c r="I4" s="44"/>
      <c r="J4" s="44"/>
      <c r="K4" s="44"/>
    </row>
    <row r="5" spans="1:19" ht="25.8" x14ac:dyDescent="0.5">
      <c r="A5" s="9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8"/>
      <c r="L5" s="1"/>
      <c r="M5" s="1"/>
      <c r="N5" s="1"/>
      <c r="O5" s="1"/>
      <c r="P5" s="1"/>
      <c r="Q5" s="1"/>
      <c r="R5" s="1"/>
    </row>
    <row r="6" spans="1:19" ht="25.8" x14ac:dyDescent="0.5">
      <c r="A6" s="7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8"/>
      <c r="L6" s="1"/>
      <c r="M6" s="1"/>
      <c r="N6" s="1"/>
      <c r="O6" s="1"/>
      <c r="P6" s="1"/>
      <c r="Q6" s="1"/>
      <c r="R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9" x14ac:dyDescent="0.3">
      <c r="A8" s="11" t="s">
        <v>0</v>
      </c>
      <c r="B8" s="12"/>
      <c r="C8" s="12"/>
      <c r="D8" s="12"/>
      <c r="E8" s="12"/>
      <c r="F8" s="12"/>
      <c r="G8" s="12"/>
      <c r="H8" s="13" t="s">
        <v>17</v>
      </c>
      <c r="I8" s="14"/>
      <c r="J8" s="1"/>
      <c r="K8" s="1"/>
      <c r="L8" s="15" t="s">
        <v>25</v>
      </c>
      <c r="M8" s="2"/>
      <c r="N8" s="2"/>
      <c r="O8" s="2"/>
      <c r="P8" s="1"/>
      <c r="Q8" s="1"/>
      <c r="R8" s="1"/>
    </row>
    <row r="9" spans="1:19" x14ac:dyDescent="0.3">
      <c r="A9" s="12" t="s">
        <v>1</v>
      </c>
      <c r="B9" s="12"/>
      <c r="C9" s="12"/>
      <c r="D9" s="16" t="s">
        <v>14</v>
      </c>
      <c r="E9" s="16" t="s">
        <v>46</v>
      </c>
      <c r="F9" s="41">
        <v>100</v>
      </c>
      <c r="G9" s="17" t="s">
        <v>7</v>
      </c>
      <c r="H9" s="3" t="s">
        <v>18</v>
      </c>
      <c r="I9" s="4"/>
      <c r="J9" s="18">
        <f>(F11+J10)</f>
        <v>328</v>
      </c>
      <c r="K9" s="19" t="s">
        <v>13</v>
      </c>
      <c r="L9" s="2">
        <f>(0)</f>
        <v>0</v>
      </c>
      <c r="M9" s="2">
        <f>(0.1923*F11*F9^0.666*(F13/(F11+L9)*(1/F15-1/F9)+26.8/F9^1.333)^0.5)-(F11+L9)</f>
        <v>97.145428251008298</v>
      </c>
      <c r="N9" s="2">
        <f>(ABS(M9))</f>
        <v>97.145428251008298</v>
      </c>
      <c r="O9" s="2">
        <f>(L9+N9)</f>
        <v>97.145428251008298</v>
      </c>
      <c r="P9" s="1"/>
      <c r="Q9" s="1"/>
      <c r="R9" s="1"/>
      <c r="S9" s="1"/>
    </row>
    <row r="10" spans="1:19" x14ac:dyDescent="0.3">
      <c r="A10" s="12"/>
      <c r="B10" s="12"/>
      <c r="C10" s="12"/>
      <c r="D10" s="12"/>
      <c r="E10" s="12"/>
      <c r="F10" s="20"/>
      <c r="G10" s="12"/>
      <c r="H10" s="4" t="s">
        <v>42</v>
      </c>
      <c r="I10" s="21"/>
      <c r="J10" s="22">
        <f>ROUND(MIN(O9:O64),0)</f>
        <v>78</v>
      </c>
      <c r="K10" s="19" t="s">
        <v>13</v>
      </c>
      <c r="L10" s="2">
        <f t="shared" ref="L10:L41" si="0">(L9+10)</f>
        <v>10</v>
      </c>
      <c r="M10" s="2">
        <f>(0.1923*F11*F9^0.666*(F13/(F11+L10)*(1/F15-1/F9)+26.8/F9^1.333)^0.5)-(F11+L10)</f>
        <v>83.869632595886856</v>
      </c>
      <c r="N10" s="2">
        <f t="shared" ref="N10:N64" si="1">(ABS(M10))</f>
        <v>83.869632595886856</v>
      </c>
      <c r="O10" s="2">
        <f t="shared" ref="O10:O64" si="2">(L10+N10)</f>
        <v>93.869632595886856</v>
      </c>
      <c r="P10" s="1"/>
      <c r="Q10" s="1"/>
      <c r="R10" s="1"/>
      <c r="S10" s="1"/>
    </row>
    <row r="11" spans="1:19" x14ac:dyDescent="0.3">
      <c r="A11" s="12" t="s">
        <v>49</v>
      </c>
      <c r="B11" s="12"/>
      <c r="C11" s="12"/>
      <c r="D11" s="16" t="s">
        <v>13</v>
      </c>
      <c r="E11" s="16" t="s">
        <v>47</v>
      </c>
      <c r="F11" s="41">
        <v>250</v>
      </c>
      <c r="G11" s="23" t="s">
        <v>8</v>
      </c>
      <c r="H11" s="14" t="s">
        <v>43</v>
      </c>
      <c r="I11" s="14"/>
      <c r="J11" s="24">
        <f>ROUND((J9-F11)*F19*10^-3,1)</f>
        <v>19.5</v>
      </c>
      <c r="K11" s="25" t="s">
        <v>19</v>
      </c>
      <c r="L11" s="2">
        <f t="shared" si="0"/>
        <v>20</v>
      </c>
      <c r="M11" s="2">
        <f>(0.1923*F11*F9^0.666*(F13/(F11+L11)*(1/F15-1/F9)+26.8/F9^1.333)^0.5)-(F11+L11)</f>
        <v>70.808415314907165</v>
      </c>
      <c r="N11" s="2">
        <f t="shared" si="1"/>
        <v>70.808415314907165</v>
      </c>
      <c r="O11" s="2">
        <f t="shared" si="2"/>
        <v>90.808415314907165</v>
      </c>
      <c r="P11" s="1"/>
      <c r="Q11" s="1"/>
      <c r="R11" s="1"/>
      <c r="S11" s="1"/>
    </row>
    <row r="12" spans="1:19" x14ac:dyDescent="0.3">
      <c r="A12" s="12"/>
      <c r="B12" s="12"/>
      <c r="C12" s="12"/>
      <c r="D12" s="12"/>
      <c r="E12" s="12"/>
      <c r="F12" s="20"/>
      <c r="G12" s="12"/>
      <c r="H12" s="14"/>
      <c r="I12" s="14"/>
      <c r="J12" s="26"/>
      <c r="K12" s="25"/>
      <c r="L12" s="2">
        <f t="shared" si="0"/>
        <v>30</v>
      </c>
      <c r="M12" s="2">
        <f>(0.1923*F11*F9^0.666*(F13/(F11+L12)*(1/F15-1/F9)+26.8/F9^1.333)^0.5)-(F11+L12)</f>
        <v>57.94102779650143</v>
      </c>
      <c r="N12" s="2">
        <f t="shared" si="1"/>
        <v>57.94102779650143</v>
      </c>
      <c r="O12" s="2">
        <f t="shared" si="2"/>
        <v>87.94102779650143</v>
      </c>
      <c r="P12" s="1"/>
      <c r="Q12" s="1"/>
      <c r="R12" s="1"/>
      <c r="S12" s="1"/>
    </row>
    <row r="13" spans="1:19" x14ac:dyDescent="0.3">
      <c r="A13" s="12" t="s">
        <v>36</v>
      </c>
      <c r="B13" s="12"/>
      <c r="C13" s="12"/>
      <c r="D13" s="16" t="s">
        <v>13</v>
      </c>
      <c r="E13" s="16" t="s">
        <v>9</v>
      </c>
      <c r="F13" s="41">
        <v>120</v>
      </c>
      <c r="G13" s="23" t="s">
        <v>10</v>
      </c>
      <c r="H13" s="14" t="s">
        <v>44</v>
      </c>
      <c r="I13" s="14"/>
      <c r="J13" s="24">
        <f>ROUND(((J9-F11)-(F27-1)*F13)*F25*10^-3,1)</f>
        <v>1.3</v>
      </c>
      <c r="K13" s="25" t="s">
        <v>19</v>
      </c>
      <c r="L13" s="2">
        <f t="shared" si="0"/>
        <v>40</v>
      </c>
      <c r="M13" s="2">
        <f>(0.1923*F11*F9^0.666*(F13/(F11+L13)*(1/F15-1/F9)+26.8/F9^1.333)^0.5)-(F11+L13)</f>
        <v>45.249345823700082</v>
      </c>
      <c r="N13" s="2">
        <f t="shared" si="1"/>
        <v>45.249345823700082</v>
      </c>
      <c r="O13" s="2">
        <f t="shared" si="2"/>
        <v>85.249345823700082</v>
      </c>
      <c r="P13" s="1"/>
      <c r="Q13" s="1"/>
      <c r="R13" s="1"/>
      <c r="S13" s="1"/>
    </row>
    <row r="14" spans="1:19" x14ac:dyDescent="0.3">
      <c r="A14" s="12"/>
      <c r="B14" s="12"/>
      <c r="C14" s="12"/>
      <c r="D14" s="12"/>
      <c r="E14" s="12"/>
      <c r="F14" s="20"/>
      <c r="G14" s="12"/>
      <c r="H14" s="14"/>
      <c r="I14" s="14"/>
      <c r="J14" s="27"/>
      <c r="K14" s="25"/>
      <c r="L14" s="2">
        <f t="shared" si="0"/>
        <v>50</v>
      </c>
      <c r="M14" s="2">
        <f>(0.1923*F11*F9^0.666*(F13/(F11+L14)*(1/F15-1/F9)+26.8/F9^1.333)^0.5)-(F11+L14)</f>
        <v>32.717463385694771</v>
      </c>
      <c r="N14" s="2">
        <f t="shared" si="1"/>
        <v>32.717463385694771</v>
      </c>
      <c r="O14" s="2">
        <f t="shared" si="2"/>
        <v>82.717463385694771</v>
      </c>
      <c r="P14" s="1"/>
      <c r="Q14" s="1"/>
      <c r="R14" s="1"/>
      <c r="S14" s="1"/>
    </row>
    <row r="15" spans="1:19" x14ac:dyDescent="0.3">
      <c r="A15" s="12" t="s">
        <v>2</v>
      </c>
      <c r="B15" s="12"/>
      <c r="C15" s="12"/>
      <c r="D15" s="16" t="s">
        <v>14</v>
      </c>
      <c r="E15" s="16" t="s">
        <v>12</v>
      </c>
      <c r="F15" s="41">
        <v>8</v>
      </c>
      <c r="G15" s="23" t="s">
        <v>11</v>
      </c>
      <c r="H15" s="14" t="s">
        <v>45</v>
      </c>
      <c r="I15" s="14"/>
      <c r="J15" s="24">
        <f>ROUND(((F13*F21-F27*F13*F23)*10^-3)+(J21-J23),1)</f>
        <v>-39.799999999999997</v>
      </c>
      <c r="K15" s="25" t="s">
        <v>19</v>
      </c>
      <c r="L15" s="2">
        <f t="shared" si="0"/>
        <v>60</v>
      </c>
      <c r="M15" s="2">
        <f>(0.1923*F11*F9^0.666*(F13/(F11+L15)*(1/F15-1/F9)+26.8/F9^1.333)^0.5)-(F11+L15)</f>
        <v>20.331360231653207</v>
      </c>
      <c r="N15" s="2">
        <f t="shared" si="1"/>
        <v>20.331360231653207</v>
      </c>
      <c r="O15" s="2">
        <f t="shared" si="2"/>
        <v>80.331360231653207</v>
      </c>
      <c r="P15" s="1"/>
      <c r="Q15" s="1"/>
      <c r="R15" s="1"/>
      <c r="S15" s="1"/>
    </row>
    <row r="16" spans="1:19" x14ac:dyDescent="0.3">
      <c r="A16" s="28"/>
      <c r="B16" s="28"/>
      <c r="C16" s="28"/>
      <c r="D16" s="28"/>
      <c r="E16" s="1"/>
      <c r="F16" s="29"/>
      <c r="G16" s="1"/>
      <c r="H16" s="14"/>
      <c r="I16" s="14"/>
      <c r="J16" s="27"/>
      <c r="K16" s="25"/>
      <c r="L16" s="2">
        <f t="shared" si="0"/>
        <v>70</v>
      </c>
      <c r="M16" s="2">
        <f>(0.1923*F11*F9^0.666*(F13/(F11+L16)*(1/F15-1/F9)+26.8/F9^1.333)^0.5)-(F11+L16)</f>
        <v>8.0786279137359429</v>
      </c>
      <c r="N16" s="2">
        <f t="shared" si="1"/>
        <v>8.0786279137359429</v>
      </c>
      <c r="O16" s="2">
        <f t="shared" si="2"/>
        <v>78.078627913735943</v>
      </c>
      <c r="P16" s="1"/>
      <c r="Q16" s="1"/>
      <c r="R16" s="1"/>
      <c r="S16" s="1"/>
    </row>
    <row r="17" spans="1:19" x14ac:dyDescent="0.3">
      <c r="A17" s="5"/>
      <c r="B17" s="5"/>
      <c r="C17" s="5"/>
      <c r="D17" s="5"/>
      <c r="E17" s="5"/>
      <c r="F17" s="30"/>
      <c r="G17" s="5"/>
      <c r="H17" s="31" t="s">
        <v>27</v>
      </c>
      <c r="I17" s="32"/>
      <c r="J17" s="33">
        <f>ROUND(SUM(J11:J15),1)</f>
        <v>-19</v>
      </c>
      <c r="K17" s="34" t="s">
        <v>33</v>
      </c>
      <c r="L17" s="2">
        <f t="shared" si="0"/>
        <v>80</v>
      </c>
      <c r="M17" s="2">
        <f>(0.1923*F11*F9^0.666*(F13/(F11+L17)*(1/F15-1/F9)+26.8/F9^1.333)^0.5)-(F11+L17)</f>
        <v>-4.0517574143936486</v>
      </c>
      <c r="N17" s="2">
        <f t="shared" si="1"/>
        <v>4.0517574143936486</v>
      </c>
      <c r="O17" s="2">
        <f t="shared" si="2"/>
        <v>84.051757414393649</v>
      </c>
      <c r="P17" s="5"/>
      <c r="Q17" s="1"/>
      <c r="R17" s="1"/>
      <c r="S17" s="1"/>
    </row>
    <row r="18" spans="1:19" x14ac:dyDescent="0.3">
      <c r="A18" s="35" t="s">
        <v>3</v>
      </c>
      <c r="B18" s="1"/>
      <c r="C18" s="1"/>
      <c r="D18" s="1"/>
      <c r="E18" s="1"/>
      <c r="F18" s="29"/>
      <c r="G18" s="1"/>
      <c r="H18" s="31" t="s">
        <v>28</v>
      </c>
      <c r="I18" s="36"/>
      <c r="J18" s="33">
        <f>(J17*F29)</f>
        <v>-19000</v>
      </c>
      <c r="K18" s="34" t="s">
        <v>32</v>
      </c>
      <c r="L18" s="2">
        <f t="shared" si="0"/>
        <v>90</v>
      </c>
      <c r="M18" s="2">
        <f>(0.1923*F11*F9^0.666*(F13/(F11+L18)*(1/F15-1/F9)+26.8/F9^1.333)^0.5)-(F11+L18)</f>
        <v>-16.069624549353932</v>
      </c>
      <c r="N18" s="2">
        <f t="shared" si="1"/>
        <v>16.069624549353932</v>
      </c>
      <c r="O18" s="2">
        <f t="shared" si="2"/>
        <v>106.06962454935393</v>
      </c>
      <c r="P18" s="1"/>
      <c r="Q18" s="1"/>
      <c r="R18" s="1"/>
      <c r="S18" s="1"/>
    </row>
    <row r="19" spans="1:19" x14ac:dyDescent="0.3">
      <c r="A19" s="1" t="s">
        <v>4</v>
      </c>
      <c r="B19" s="1"/>
      <c r="C19" s="1"/>
      <c r="D19" s="1"/>
      <c r="E19" s="37" t="s">
        <v>15</v>
      </c>
      <c r="F19" s="42">
        <v>250</v>
      </c>
      <c r="G19" s="1"/>
      <c r="H19" s="38" t="s">
        <v>31</v>
      </c>
      <c r="I19" s="1"/>
      <c r="J19" s="1"/>
      <c r="K19" s="39"/>
      <c r="L19" s="2">
        <f t="shared" si="0"/>
        <v>100</v>
      </c>
      <c r="M19" s="2">
        <f>(0.1923*F11*F9^0.666*(F13/(F11+L19)*(1/F15-1/F9)+26.8/F9^1.333)^0.5)-(F11+L19)</f>
        <v>-27.983766264615213</v>
      </c>
      <c r="N19" s="2">
        <f t="shared" si="1"/>
        <v>27.983766264615213</v>
      </c>
      <c r="O19" s="2">
        <f t="shared" si="2"/>
        <v>127.98376626461521</v>
      </c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37"/>
      <c r="F20" s="29"/>
      <c r="G20" s="1"/>
      <c r="H20" s="1"/>
      <c r="I20" s="1"/>
      <c r="J20" s="1"/>
      <c r="K20" s="39"/>
      <c r="L20" s="2">
        <f t="shared" si="0"/>
        <v>110</v>
      </c>
      <c r="M20" s="2">
        <f>(0.1923*F11*F9^0.666*(F13/(F11+L20)*(1/F15-1/F9)+26.8/F9^1.333)^0.5)-(F11+L20)</f>
        <v>-39.802073429042252</v>
      </c>
      <c r="N20" s="2">
        <f t="shared" si="1"/>
        <v>39.802073429042252</v>
      </c>
      <c r="O20" s="2">
        <f t="shared" si="2"/>
        <v>149.80207342904225</v>
      </c>
      <c r="P20" s="1"/>
      <c r="Q20" s="1"/>
      <c r="R20" s="1"/>
      <c r="S20" s="1"/>
    </row>
    <row r="21" spans="1:19" x14ac:dyDescent="0.3">
      <c r="A21" s="1" t="s">
        <v>37</v>
      </c>
      <c r="B21" s="1"/>
      <c r="C21" s="1"/>
      <c r="D21" s="1"/>
      <c r="E21" s="37" t="s">
        <v>15</v>
      </c>
      <c r="F21" s="42">
        <v>280</v>
      </c>
      <c r="G21" s="47" t="s">
        <v>40</v>
      </c>
      <c r="H21" s="1" t="s">
        <v>39</v>
      </c>
      <c r="I21" s="1"/>
      <c r="J21" s="42">
        <v>8.5</v>
      </c>
      <c r="K21" s="40" t="s">
        <v>19</v>
      </c>
      <c r="L21" s="2">
        <f t="shared" si="0"/>
        <v>120</v>
      </c>
      <c r="M21" s="2">
        <f>(0.1923*F11*F9^0.666*(F13/(F11+L21)*(1/F15-1/F9)+26.8/F9^1.333)^0.5)-(F11+L21)</f>
        <v>-51.531648678153203</v>
      </c>
      <c r="N21" s="2">
        <f t="shared" si="1"/>
        <v>51.531648678153203</v>
      </c>
      <c r="O21" s="2">
        <f t="shared" si="2"/>
        <v>171.5316486781532</v>
      </c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37"/>
      <c r="F22" s="29"/>
      <c r="H22" s="1"/>
      <c r="I22" s="1"/>
      <c r="J22" s="29"/>
      <c r="K22" s="40"/>
      <c r="L22" s="2">
        <f t="shared" si="0"/>
        <v>130</v>
      </c>
      <c r="M22" s="2">
        <f>(0.1923*F11*F9^0.666*(F13/(F11+L22)*(1/F15-1/F9)+26.8/F9^1.333)^0.5)-(F11+L22)</f>
        <v>-63.178903204520964</v>
      </c>
      <c r="N22" s="2">
        <f t="shared" si="1"/>
        <v>63.178903204520964</v>
      </c>
      <c r="O22" s="2">
        <f t="shared" si="2"/>
        <v>193.17890320452096</v>
      </c>
      <c r="P22" s="1"/>
      <c r="Q22" s="1"/>
      <c r="R22" s="1"/>
      <c r="S22" s="1"/>
    </row>
    <row r="23" spans="1:19" x14ac:dyDescent="0.3">
      <c r="A23" s="1" t="s">
        <v>38</v>
      </c>
      <c r="B23" s="1"/>
      <c r="C23" s="1"/>
      <c r="D23" s="1"/>
      <c r="E23" s="37" t="s">
        <v>15</v>
      </c>
      <c r="F23" s="42">
        <v>450</v>
      </c>
      <c r="G23" s="47" t="s">
        <v>40</v>
      </c>
      <c r="H23" s="1" t="s">
        <v>41</v>
      </c>
      <c r="I23" s="1"/>
      <c r="J23" s="42">
        <v>12.5</v>
      </c>
      <c r="K23" s="40" t="s">
        <v>19</v>
      </c>
      <c r="L23" s="2">
        <f t="shared" si="0"/>
        <v>140</v>
      </c>
      <c r="M23" s="2">
        <f>(0.1923*F11*F9^0.666*(F13/(F11+L23)*(1/F15-1/F9)+26.8/F9^1.333)^0.5)-(F11+L23)</f>
        <v>-74.749639536950724</v>
      </c>
      <c r="N23" s="2">
        <f t="shared" si="1"/>
        <v>74.749639536950724</v>
      </c>
      <c r="O23" s="2">
        <f t="shared" si="2"/>
        <v>214.74963953695072</v>
      </c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26"/>
      <c r="G24" s="1"/>
      <c r="H24" s="1"/>
      <c r="I24" s="1"/>
      <c r="J24" s="1"/>
      <c r="K24" s="1"/>
      <c r="L24" s="2">
        <f t="shared" si="0"/>
        <v>150</v>
      </c>
      <c r="M24" s="2">
        <f>(0.1923*F11*F9^0.666*(F13/(F11+L24)*(1/F15-1/F9)+26.8/F9^1.333)^0.5)-(F11+L24)</f>
        <v>-86.249122631338139</v>
      </c>
      <c r="N24" s="2">
        <f t="shared" si="1"/>
        <v>86.249122631338139</v>
      </c>
      <c r="O24" s="2">
        <f t="shared" si="2"/>
        <v>236.24912263133814</v>
      </c>
      <c r="P24" s="1"/>
      <c r="Q24" s="1"/>
      <c r="R24" s="1"/>
      <c r="S24" s="1"/>
    </row>
    <row r="25" spans="1:19" x14ac:dyDescent="0.3">
      <c r="A25" s="1" t="s">
        <v>24</v>
      </c>
      <c r="B25" s="1"/>
      <c r="C25" s="1"/>
      <c r="D25" s="1"/>
      <c r="E25" s="37" t="s">
        <v>15</v>
      </c>
      <c r="F25" s="42">
        <v>30</v>
      </c>
      <c r="G25" s="1"/>
      <c r="H25" s="3" t="s">
        <v>6</v>
      </c>
      <c r="I25" s="4"/>
      <c r="J25" s="4"/>
      <c r="K25" s="4"/>
      <c r="L25" s="2">
        <f t="shared" si="0"/>
        <v>160</v>
      </c>
      <c r="M25" s="2">
        <f>(0.1923*F11*F9^0.666*(F13/(F11+L25)*(1/F15-1/F9)+26.8/F9^1.333)^0.5)-(F11+L25)</f>
        <v>-97.682141164267762</v>
      </c>
      <c r="N25" s="2">
        <f t="shared" si="1"/>
        <v>97.682141164267762</v>
      </c>
      <c r="O25" s="2">
        <f t="shared" si="2"/>
        <v>257.68214116426776</v>
      </c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37"/>
      <c r="F26" s="29"/>
      <c r="G26" s="1"/>
      <c r="H26" s="4" t="s">
        <v>22</v>
      </c>
      <c r="I26" s="4"/>
      <c r="J26" s="4"/>
      <c r="K26" s="4"/>
      <c r="L26" s="2">
        <f t="shared" si="0"/>
        <v>170</v>
      </c>
      <c r="M26" s="2">
        <f>(0.1923*F11*F9^0.666*(F13/(F11+L26)*(1/F15-1/F9)+26.8/F9^1.333)^0.5)-(F11+L26)</f>
        <v>-109.05306057715762</v>
      </c>
      <c r="N26" s="2">
        <f t="shared" si="1"/>
        <v>109.05306057715762</v>
      </c>
      <c r="O26" s="2">
        <f t="shared" si="2"/>
        <v>279.05306057715762</v>
      </c>
      <c r="P26" s="1"/>
      <c r="Q26" s="1"/>
      <c r="R26" s="1"/>
      <c r="S26" s="1"/>
    </row>
    <row r="27" spans="1:19" x14ac:dyDescent="0.3">
      <c r="A27" s="1" t="s">
        <v>5</v>
      </c>
      <c r="B27" s="1"/>
      <c r="C27" s="1"/>
      <c r="D27" s="1"/>
      <c r="E27" s="37" t="s">
        <v>16</v>
      </c>
      <c r="F27" s="42">
        <v>1.2849999999999999</v>
      </c>
      <c r="G27" s="1"/>
      <c r="H27" s="4" t="s">
        <v>21</v>
      </c>
      <c r="I27" s="4"/>
      <c r="J27" s="4"/>
      <c r="K27" s="4"/>
      <c r="L27" s="2">
        <f t="shared" si="0"/>
        <v>180</v>
      </c>
      <c r="M27" s="2">
        <f>(0.1923*F11*F9^0.666*(F13/(F11+L27)*(1/F15-1/F9)+26.8/F9^1.333)^0.5)-(F11+L27)</f>
        <v>-120.36586914428943</v>
      </c>
      <c r="N27" s="2">
        <f t="shared" si="1"/>
        <v>120.36586914428943</v>
      </c>
      <c r="O27" s="2">
        <f t="shared" si="2"/>
        <v>300.36586914428943</v>
      </c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26"/>
      <c r="G28" s="1"/>
      <c r="H28" s="4" t="s">
        <v>26</v>
      </c>
      <c r="I28" s="4"/>
      <c r="J28" s="4"/>
      <c r="K28" s="4"/>
      <c r="L28" s="2">
        <f t="shared" si="0"/>
        <v>190</v>
      </c>
      <c r="M28" s="2">
        <f>(0.1923*F11*F9^0.666*(F13/(F11+L28)*(1/F15-1/F9)+26.8/F9^1.333)^0.5)-(F11+L28)</f>
        <v>-131.62421811735805</v>
      </c>
      <c r="N28" s="2">
        <f t="shared" si="1"/>
        <v>131.62421811735805</v>
      </c>
      <c r="O28" s="2">
        <f t="shared" si="2"/>
        <v>321.62421811735805</v>
      </c>
      <c r="P28" s="1"/>
      <c r="Q28" s="1"/>
      <c r="R28" s="1"/>
      <c r="S28" s="1"/>
    </row>
    <row r="29" spans="1:19" x14ac:dyDescent="0.3">
      <c r="A29" s="1" t="s">
        <v>29</v>
      </c>
      <c r="B29" s="1"/>
      <c r="C29" s="1"/>
      <c r="D29" s="1"/>
      <c r="E29" s="37" t="s">
        <v>30</v>
      </c>
      <c r="F29" s="42">
        <v>1000</v>
      </c>
      <c r="G29" s="1"/>
      <c r="H29" s="4" t="s">
        <v>23</v>
      </c>
      <c r="I29" s="1"/>
      <c r="J29" s="1"/>
      <c r="K29" s="1"/>
      <c r="L29" s="2">
        <f t="shared" si="0"/>
        <v>200</v>
      </c>
      <c r="M29" s="2">
        <f>(0.1923*F11*F9^0.666*(F13/(F11+L29)*(1/F15-1/F9)+26.8/F9^1.333)^0.5)-(F11+L29)</f>
        <v>-142.83145682073859</v>
      </c>
      <c r="N29" s="2">
        <f t="shared" si="1"/>
        <v>142.83145682073859</v>
      </c>
      <c r="O29" s="2">
        <f t="shared" si="2"/>
        <v>342.83145682073859</v>
      </c>
      <c r="P29" s="1"/>
      <c r="Q29" s="1"/>
      <c r="R29" s="1"/>
      <c r="S29" s="1"/>
    </row>
    <row r="30" spans="1:19" x14ac:dyDescent="0.3">
      <c r="A30" s="1"/>
      <c r="B30" s="1"/>
      <c r="C30" s="1"/>
      <c r="D30" s="1"/>
      <c r="E30" s="1"/>
      <c r="G30" s="1"/>
      <c r="H30" s="1"/>
      <c r="I30" s="1"/>
      <c r="J30" s="1"/>
      <c r="K30" s="1"/>
      <c r="L30" s="2">
        <f t="shared" si="0"/>
        <v>210</v>
      </c>
      <c r="M30" s="2">
        <f>(0.1923*F11*F9^0.666*(F13/(F11+L30)*(1/F15-1/F9)+26.8/F9^1.333)^0.5)-(F11+L30)</f>
        <v>-153.99066342667544</v>
      </c>
      <c r="N30" s="2">
        <f t="shared" si="1"/>
        <v>153.99066342667544</v>
      </c>
      <c r="O30" s="2">
        <f t="shared" si="2"/>
        <v>363.99066342667544</v>
      </c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G31" s="1"/>
      <c r="H31" s="1"/>
      <c r="I31" s="1"/>
      <c r="J31" s="1"/>
      <c r="K31" s="6" t="s">
        <v>34</v>
      </c>
      <c r="L31" s="2">
        <f t="shared" si="0"/>
        <v>220</v>
      </c>
      <c r="M31" s="2">
        <f>(0.1923*F11*F9^0.666*(F13/(F11+L31)*(1/F15-1/F9)+26.8/F9^1.333)^0.5)-(F11+L31)</f>
        <v>-165.10467202119958</v>
      </c>
      <c r="N31" s="2">
        <f t="shared" si="1"/>
        <v>165.10467202119958</v>
      </c>
      <c r="O31" s="2">
        <f t="shared" si="2"/>
        <v>385.10467202119958</v>
      </c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G32" s="1"/>
      <c r="H32" s="1"/>
      <c r="I32" s="1"/>
      <c r="J32" s="1"/>
      <c r="K32" s="1"/>
      <c r="L32" s="2">
        <f t="shared" si="0"/>
        <v>230</v>
      </c>
      <c r="M32" s="2">
        <f>(0.1923*F11*F9^0.666*(F13/(F11+L32)*(1/F15-1/F9)+26.8/F9^1.333)^0.5)-(F11+L32)</f>
        <v>-176.17609647445101</v>
      </c>
      <c r="N32" s="2">
        <f t="shared" si="1"/>
        <v>176.17609647445101</v>
      </c>
      <c r="O32" s="2">
        <f t="shared" si="2"/>
        <v>406.17609647445101</v>
      </c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G33" s="1"/>
      <c r="H33" s="1"/>
      <c r="I33" s="1"/>
      <c r="J33" s="1"/>
      <c r="K33" s="1"/>
      <c r="L33" s="2">
        <f t="shared" si="0"/>
        <v>240</v>
      </c>
      <c r="M33" s="2">
        <f>(0.1923*F11*F9^0.666*(F13/(F11+L33)*(1/F15-1/F9)+26.8/F9^1.333)^0.5)-(F11+L33)</f>
        <v>-187.20735154905003</v>
      </c>
      <c r="N33" s="2">
        <f t="shared" si="1"/>
        <v>187.20735154905003</v>
      </c>
      <c r="O33" s="2">
        <f t="shared" si="2"/>
        <v>427.20735154905003</v>
      </c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G34" s="1"/>
      <c r="H34" s="1"/>
      <c r="I34" s="1"/>
      <c r="J34" s="1"/>
      <c r="K34" s="1"/>
      <c r="L34" s="2">
        <f t="shared" si="0"/>
        <v>250</v>
      </c>
      <c r="M34" s="2">
        <f>(0.1923*F11*F9^0.666*(F13/(F11+L34)*(1/F15-1/F9)+26.8/F9^1.333)^0.5)-(F11+L34)</f>
        <v>-198.20067161393234</v>
      </c>
      <c r="N34" s="2">
        <f t="shared" si="1"/>
        <v>198.20067161393234</v>
      </c>
      <c r="O34" s="2">
        <f t="shared" si="2"/>
        <v>448.20067161393234</v>
      </c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G35" s="1"/>
      <c r="H35" s="1"/>
      <c r="I35" s="1"/>
      <c r="J35" s="1"/>
      <c r="K35" s="1"/>
      <c r="L35" s="2">
        <f t="shared" si="0"/>
        <v>260</v>
      </c>
      <c r="M35" s="2">
        <f>(0.1923*F11*F9^0.666*(F13/(F11+L35)*(1/F15-1/F9)+26.8/F9^1.333)^0.5)-(F11+L35)</f>
        <v>-209.15812727603884</v>
      </c>
      <c r="N35" s="2">
        <f t="shared" si="1"/>
        <v>209.15812727603884</v>
      </c>
      <c r="O35" s="2">
        <f t="shared" si="2"/>
        <v>469.15812727603884</v>
      </c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G36" s="1"/>
      <c r="H36" s="1"/>
      <c r="I36" s="1"/>
      <c r="J36" s="1"/>
      <c r="K36" s="1"/>
      <c r="L36" s="2">
        <f t="shared" si="0"/>
        <v>270</v>
      </c>
      <c r="M36" s="2">
        <f>(0.1923*F11*F9^0.666*(F13/(F11+L36)*(1/F15-1/F9)+26.8/F9^1.333)^0.5)-(F11+L36)</f>
        <v>-220.08164019635501</v>
      </c>
      <c r="N36" s="2">
        <f t="shared" si="1"/>
        <v>220.08164019635501</v>
      </c>
      <c r="O36" s="2">
        <f t="shared" si="2"/>
        <v>490.08164019635501</v>
      </c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G37" s="1"/>
      <c r="H37" s="1"/>
      <c r="I37" s="1"/>
      <c r="J37" s="1"/>
      <c r="K37" s="1"/>
      <c r="L37" s="2">
        <f t="shared" si="0"/>
        <v>280</v>
      </c>
      <c r="M37" s="2">
        <f>(0.1923*F11*F9^0.666*(F13/(F11+L37)*(1/F15-1/F9)+26.8/F9^1.333)^0.5)-(F11+L37)</f>
        <v>-230.97299631837257</v>
      </c>
      <c r="N37" s="2">
        <f t="shared" si="1"/>
        <v>230.97299631837257</v>
      </c>
      <c r="O37" s="2">
        <f t="shared" si="2"/>
        <v>510.97299631837257</v>
      </c>
      <c r="P37" s="1"/>
      <c r="Q37" s="1"/>
      <c r="R37" s="1"/>
      <c r="S37" s="1"/>
    </row>
    <row r="38" spans="1:19" x14ac:dyDescent="0.3">
      <c r="A38" s="1"/>
      <c r="B38" s="1"/>
      <c r="C38" s="1"/>
      <c r="D38" s="1"/>
      <c r="E38" s="1"/>
      <c r="G38" s="1"/>
      <c r="H38" s="1"/>
      <c r="I38" s="1"/>
      <c r="J38" s="1"/>
      <c r="K38" s="1"/>
      <c r="L38" s="2">
        <f t="shared" si="0"/>
        <v>290</v>
      </c>
      <c r="M38" s="2">
        <f>(0.1923*F11*F9^0.666*(F13/(F11+L38)*(1/F15-1/F9)+26.8/F9^1.333)^0.5)-(F11+L38)</f>
        <v>-241.83385770476445</v>
      </c>
      <c r="N38" s="2">
        <f t="shared" si="1"/>
        <v>241.83385770476445</v>
      </c>
      <c r="O38" s="2">
        <f t="shared" si="2"/>
        <v>531.83385770476445</v>
      </c>
      <c r="P38" s="1"/>
      <c r="Q38" s="1"/>
      <c r="R38" s="1"/>
      <c r="S38" s="1"/>
    </row>
    <row r="39" spans="1:19" x14ac:dyDescent="0.3">
      <c r="A39" s="1"/>
      <c r="B39" s="1"/>
      <c r="C39" s="1"/>
      <c r="D39" s="1"/>
      <c r="E39" s="1"/>
      <c r="G39" s="1"/>
      <c r="H39" s="1"/>
      <c r="I39" s="1"/>
      <c r="J39" s="1"/>
      <c r="K39" s="1"/>
      <c r="L39" s="2">
        <f t="shared" si="0"/>
        <v>300</v>
      </c>
      <c r="M39" s="2">
        <f>(0.1923*F11*F9^0.666*(F13/(F11+L39)*(1/F15-1/F9)+26.8/F9^1.333)^0.5)-(F11+L39)</f>
        <v>-252.66577315084965</v>
      </c>
      <c r="N39" s="2">
        <f t="shared" si="1"/>
        <v>252.66577315084965</v>
      </c>
      <c r="O39" s="2">
        <f t="shared" si="2"/>
        <v>552.66577315084965</v>
      </c>
      <c r="P39" s="1"/>
      <c r="Q39" s="1"/>
      <c r="R39" s="1"/>
      <c r="S39" s="1"/>
    </row>
    <row r="40" spans="1:19" x14ac:dyDescent="0.3">
      <c r="A40" s="1"/>
      <c r="B40" s="1"/>
      <c r="C40" s="1"/>
      <c r="D40" s="1"/>
      <c r="E40" s="1"/>
      <c r="G40" s="1"/>
      <c r="H40" s="1"/>
      <c r="I40" s="1"/>
      <c r="J40" s="1"/>
      <c r="K40" s="1"/>
      <c r="L40" s="2">
        <f t="shared" si="0"/>
        <v>310</v>
      </c>
      <c r="M40" s="2">
        <f>(0.1923*F11*F9^0.666*(F13/(F11+L40)*(1/F15-1/F9)+26.8/F9^1.333)^0.5)-(F11+L40)</f>
        <v>-263.47018772040576</v>
      </c>
      <c r="N40" s="2">
        <f t="shared" si="1"/>
        <v>263.47018772040576</v>
      </c>
      <c r="O40" s="2">
        <f t="shared" si="2"/>
        <v>573.47018772040576</v>
      </c>
      <c r="P40" s="1"/>
      <c r="Q40" s="1"/>
      <c r="R40" s="1"/>
      <c r="S40" s="1"/>
    </row>
    <row r="41" spans="1:19" x14ac:dyDescent="0.3">
      <c r="A41" s="1"/>
      <c r="B41" s="1"/>
      <c r="C41" s="1"/>
      <c r="D41" s="1"/>
      <c r="E41" s="1"/>
      <c r="G41" s="1"/>
      <c r="H41" s="1"/>
      <c r="I41" s="1"/>
      <c r="J41" s="1"/>
      <c r="K41" s="1"/>
      <c r="L41" s="2">
        <f t="shared" si="0"/>
        <v>320</v>
      </c>
      <c r="M41" s="2">
        <f>(0.1923*F11*F9^0.666*(F13/(F11+L41)*(1/F15-1/F9)+26.8/F9^1.333)^0.5)-(F11+L41)</f>
        <v>-274.2484513298549</v>
      </c>
      <c r="N41" s="2">
        <f t="shared" si="1"/>
        <v>274.2484513298549</v>
      </c>
      <c r="O41" s="2">
        <f t="shared" si="2"/>
        <v>594.2484513298549</v>
      </c>
      <c r="P41" s="1"/>
      <c r="Q41" s="1"/>
      <c r="R41" s="1"/>
      <c r="S41" s="1"/>
    </row>
    <row r="42" spans="1:19" x14ac:dyDescent="0.3">
      <c r="A42" s="1"/>
      <c r="B42" s="1"/>
      <c r="C42" s="1"/>
      <c r="D42" s="1"/>
      <c r="E42" s="1"/>
      <c r="G42" s="1"/>
      <c r="H42" s="1"/>
      <c r="I42" s="1"/>
      <c r="J42" s="1"/>
      <c r="K42" s="1"/>
      <c r="L42" s="2">
        <f t="shared" ref="L42:L64" si="3">(L41+10)</f>
        <v>330</v>
      </c>
      <c r="M42" s="2">
        <f>(0.1923*F11*F9^0.666*(F13/(F11+L42)*(1/F15-1/F9)+26.8/F9^1.333)^0.5)-(F11+L42)</f>
        <v>-285.0018264902256</v>
      </c>
      <c r="N42" s="2">
        <f t="shared" si="1"/>
        <v>285.0018264902256</v>
      </c>
      <c r="O42" s="2">
        <f t="shared" si="2"/>
        <v>615.00182649022554</v>
      </c>
      <c r="P42" s="1"/>
      <c r="Q42" s="1"/>
      <c r="R42" s="1"/>
      <c r="S42" s="1"/>
    </row>
    <row r="43" spans="1:19" x14ac:dyDescent="0.3">
      <c r="A43" s="1"/>
      <c r="B43" s="1"/>
      <c r="C43" s="1"/>
      <c r="D43" s="1"/>
      <c r="E43" s="1"/>
      <c r="G43" s="1"/>
      <c r="H43" s="1"/>
      <c r="I43" s="1"/>
      <c r="J43" s="1"/>
      <c r="K43" s="1"/>
      <c r="L43" s="2">
        <f t="shared" si="3"/>
        <v>340</v>
      </c>
      <c r="M43" s="2">
        <f>(0.1923*F11*F9^0.666*(F13/(F11+L43)*(1/F15-1/F9)+26.8/F9^1.333)^0.5)-(F11+L43)</f>
        <v>-295.73149530210526</v>
      </c>
      <c r="N43" s="2">
        <f t="shared" si="1"/>
        <v>295.73149530210526</v>
      </c>
      <c r="O43" s="2">
        <f t="shared" si="2"/>
        <v>635.73149530210526</v>
      </c>
      <c r="P43" s="1"/>
      <c r="Q43" s="1"/>
      <c r="R43" s="1"/>
      <c r="S43" s="1"/>
    </row>
    <row r="44" spans="1:19" x14ac:dyDescent="0.3">
      <c r="A44" s="1"/>
      <c r="B44" s="1"/>
      <c r="C44" s="1"/>
      <c r="D44" s="1"/>
      <c r="E44" s="1"/>
      <c r="G44" s="1"/>
      <c r="H44" s="1"/>
      <c r="I44" s="1"/>
      <c r="J44" s="1"/>
      <c r="K44" s="1"/>
      <c r="L44" s="2">
        <f t="shared" si="3"/>
        <v>350</v>
      </c>
      <c r="M44" s="2">
        <f>(0.1923*F11*F9^0.666*(F13/(F11+L44)*(1/F15-1/F9)+26.8/F9^1.333)^0.5)-(F11+L44)</f>
        <v>-306.43856578664986</v>
      </c>
      <c r="N44" s="2">
        <f t="shared" si="1"/>
        <v>306.43856578664986</v>
      </c>
      <c r="O44" s="2">
        <f t="shared" si="2"/>
        <v>656.43856578664986</v>
      </c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G45" s="1"/>
      <c r="H45" s="1"/>
      <c r="I45" s="1"/>
      <c r="J45" s="1"/>
      <c r="K45" s="1"/>
      <c r="L45" s="2">
        <f t="shared" si="3"/>
        <v>360</v>
      </c>
      <c r="M45" s="2">
        <f>(0.1923*F11*F9^0.666*(F13/(F11+L45)*(1/F15-1/F9)+26.8/F9^1.333)^0.5)-(F11+L45)</f>
        <v>-317.12407762529375</v>
      </c>
      <c r="N45" s="2">
        <f t="shared" si="1"/>
        <v>317.12407762529375</v>
      </c>
      <c r="O45" s="2">
        <f t="shared" si="2"/>
        <v>677.12407762529369</v>
      </c>
      <c r="P45" s="1"/>
      <c r="Q45" s="1"/>
      <c r="R45" s="1"/>
      <c r="S45" s="1"/>
    </row>
    <row r="46" spans="1:19" x14ac:dyDescent="0.3">
      <c r="A46" s="1"/>
      <c r="B46" s="1"/>
      <c r="C46" s="1"/>
      <c r="D46" s="1"/>
      <c r="E46" s="1"/>
      <c r="G46" s="1"/>
      <c r="H46" s="1"/>
      <c r="I46" s="1"/>
      <c r="J46" s="1"/>
      <c r="K46" s="1"/>
      <c r="L46" s="2">
        <f t="shared" si="3"/>
        <v>370</v>
      </c>
      <c r="M46" s="2">
        <f>(0.1923*F11*F9^0.666*(F13/(F11+L46)*(1/F15-1/F9)+26.8/F9^1.333)^0.5)-(F11+L46)</f>
        <v>-327.7890073718296</v>
      </c>
      <c r="N46" s="2">
        <f t="shared" si="1"/>
        <v>327.7890073718296</v>
      </c>
      <c r="O46" s="2">
        <f t="shared" si="2"/>
        <v>697.7890073718296</v>
      </c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G47" s="1"/>
      <c r="H47" s="1"/>
      <c r="I47" s="1"/>
      <c r="J47" s="1"/>
      <c r="K47" s="1"/>
      <c r="L47" s="2">
        <f t="shared" si="3"/>
        <v>380</v>
      </c>
      <c r="M47" s="2">
        <f>(0.1923*F11*F9^0.666*(F13/(F11+L47)*(1/F15-1/F9)+26.8/F9^1.333)^0.5)-(F11+L47)</f>
        <v>-338.4342731927884</v>
      </c>
      <c r="N47" s="2">
        <f t="shared" si="1"/>
        <v>338.4342731927884</v>
      </c>
      <c r="O47" s="2">
        <f t="shared" si="2"/>
        <v>718.4342731927884</v>
      </c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G48" s="1"/>
      <c r="H48" s="1"/>
      <c r="I48" s="1"/>
      <c r="J48" s="1"/>
      <c r="K48" s="1"/>
      <c r="L48" s="2">
        <f t="shared" si="3"/>
        <v>390</v>
      </c>
      <c r="M48" s="2">
        <f>(0.1923*F11*F9^0.666*(F13/(F11+L48)*(1/F15-1/F9)+26.8/F9^1.333)^0.5)-(F11+L48)</f>
        <v>-349.06073918535276</v>
      </c>
      <c r="N48" s="2">
        <f t="shared" si="1"/>
        <v>349.06073918535276</v>
      </c>
      <c r="O48" s="2">
        <f t="shared" si="2"/>
        <v>739.06073918535276</v>
      </c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G49" s="1"/>
      <c r="H49" s="1"/>
      <c r="I49" s="1"/>
      <c r="J49" s="1"/>
      <c r="K49" s="1"/>
      <c r="L49" s="2">
        <f t="shared" si="3"/>
        <v>400</v>
      </c>
      <c r="M49" s="2">
        <f>(0.1923*F11*F9^0.666*(F13/(F11+L49)*(1/F15-1/F9)+26.8/F9^1.333)^0.5)-(F11+L49)</f>
        <v>-359.66921931623523</v>
      </c>
      <c r="N49" s="2">
        <f t="shared" si="1"/>
        <v>359.66921931623523</v>
      </c>
      <c r="O49" s="2">
        <f t="shared" si="2"/>
        <v>759.66921931623529</v>
      </c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G50" s="1"/>
      <c r="H50" s="1"/>
      <c r="I50" s="1"/>
      <c r="J50" s="1"/>
      <c r="K50" s="1"/>
      <c r="L50" s="2">
        <f t="shared" si="3"/>
        <v>410</v>
      </c>
      <c r="M50" s="2">
        <f>(0.1923*F11*F9^0.666*(F13/(F11+L50)*(1/F15-1/F9)+26.8/F9^1.333)^0.5)-(F11+L50)</f>
        <v>-370.26048101990614</v>
      </c>
      <c r="N50" s="2">
        <f t="shared" si="1"/>
        <v>370.26048101990614</v>
      </c>
      <c r="O50" s="2">
        <f t="shared" si="2"/>
        <v>780.26048101990614</v>
      </c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G51" s="1"/>
      <c r="H51" s="1"/>
      <c r="I51" s="1"/>
      <c r="J51" s="1"/>
      <c r="K51" s="1"/>
      <c r="L51" s="2">
        <f t="shared" si="3"/>
        <v>420</v>
      </c>
      <c r="M51" s="2">
        <f>(0.1923*F11*F9^0.666*(F13/(F11+L51)*(1/F15-1/F9)+26.8/F9^1.333)^0.5)-(F11+L51)</f>
        <v>-380.83524849016595</v>
      </c>
      <c r="N51" s="2">
        <f t="shared" si="1"/>
        <v>380.83524849016595</v>
      </c>
      <c r="O51" s="2">
        <f t="shared" si="2"/>
        <v>800.8352484901659</v>
      </c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G52" s="1"/>
      <c r="H52" s="1"/>
      <c r="I52" s="1"/>
      <c r="J52" s="1"/>
      <c r="K52" s="1"/>
      <c r="L52" s="2">
        <f t="shared" si="3"/>
        <v>430</v>
      </c>
      <c r="M52" s="2">
        <f>(0.1923*F11*F9^0.666*(F13/(F11+L52)*(1/F15-1/F9)+26.8/F9^1.333)^0.5)-(F11+L52)</f>
        <v>-391.39420569522207</v>
      </c>
      <c r="N52" s="2">
        <f t="shared" si="1"/>
        <v>391.39420569522207</v>
      </c>
      <c r="O52" s="2">
        <f t="shared" si="2"/>
        <v>821.39420569522213</v>
      </c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G53" s="1"/>
      <c r="H53" s="1"/>
      <c r="I53" s="1"/>
      <c r="J53" s="1"/>
      <c r="K53" s="1"/>
      <c r="L53" s="2">
        <f t="shared" si="3"/>
        <v>440</v>
      </c>
      <c r="M53" s="2">
        <f>(0.1923*F11*F9^0.666*(F13/(F11+L53)*(1/F15-1/F9)+26.8/F9^1.333)^0.5)-(F11+L53)</f>
        <v>-401.93799914307823</v>
      </c>
      <c r="N53" s="2">
        <f t="shared" si="1"/>
        <v>401.93799914307823</v>
      </c>
      <c r="O53" s="2">
        <f t="shared" si="2"/>
        <v>841.93799914307829</v>
      </c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G54" s="1"/>
      <c r="H54" s="1"/>
      <c r="I54" s="1"/>
      <c r="J54" s="1"/>
      <c r="K54" s="1"/>
      <c r="L54" s="2">
        <f t="shared" si="3"/>
        <v>450</v>
      </c>
      <c r="M54" s="2">
        <f>(0.1923*F11*F9^0.666*(F13/(F11+L54)*(1/F15-1/F9)+26.8/F9^1.333)^0.5)-(F11+L54)</f>
        <v>-412.46724042110526</v>
      </c>
      <c r="N54" s="2">
        <f t="shared" si="1"/>
        <v>412.46724042110526</v>
      </c>
      <c r="O54" s="2">
        <f t="shared" si="2"/>
        <v>862.46724042110532</v>
      </c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G55" s="1"/>
      <c r="H55" s="1"/>
      <c r="I55" s="1"/>
      <c r="J55" s="1"/>
      <c r="K55" s="1"/>
      <c r="L55" s="2">
        <f t="shared" si="3"/>
        <v>460</v>
      </c>
      <c r="M55" s="2">
        <f>(0.1923*F11*F9^0.666*(F13/(F11+L55)*(1/F15-1/F9)+26.8/F9^1.333)^0.5)-(F11+L55)</f>
        <v>-422.98250853108289</v>
      </c>
      <c r="N55" s="2">
        <f t="shared" si="1"/>
        <v>422.98250853108289</v>
      </c>
      <c r="O55" s="2">
        <f t="shared" si="2"/>
        <v>882.98250853108289</v>
      </c>
      <c r="P55" s="1"/>
      <c r="Q55" s="1"/>
      <c r="R55" s="1"/>
      <c r="S55" s="1"/>
    </row>
    <row r="56" spans="1:19" x14ac:dyDescent="0.3">
      <c r="A56" s="1"/>
      <c r="B56" s="1"/>
      <c r="C56" s="1"/>
      <c r="D56" s="1"/>
      <c r="E56" s="1"/>
      <c r="G56" s="1"/>
      <c r="H56" s="1"/>
      <c r="I56" s="1"/>
      <c r="J56" s="1"/>
      <c r="K56" s="1"/>
      <c r="L56" s="2">
        <f t="shared" si="3"/>
        <v>470</v>
      </c>
      <c r="M56" s="2">
        <f>(0.1923*F11*F9^0.666*(F13/(F11+L56)*(1/F15-1/F9)+26.8/F9^1.333)^0.5)-(F11+L56)</f>
        <v>-433.48435203873464</v>
      </c>
      <c r="N56" s="2">
        <f t="shared" si="1"/>
        <v>433.48435203873464</v>
      </c>
      <c r="O56" s="2">
        <f t="shared" si="2"/>
        <v>903.48435203873464</v>
      </c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1"/>
      <c r="G57" s="1"/>
      <c r="H57" s="1"/>
      <c r="I57" s="1"/>
      <c r="J57" s="1"/>
      <c r="K57" s="1"/>
      <c r="L57" s="2">
        <f t="shared" si="3"/>
        <v>480</v>
      </c>
      <c r="M57" s="2">
        <f>(0.1923*F11*F9^0.666*(F13/(F11+L57)*(1/F15-1/F9)+26.8/F9^1.333)^0.5)-(F11+L57)</f>
        <v>-443.97329105477223</v>
      </c>
      <c r="N57" s="2">
        <f t="shared" si="1"/>
        <v>443.97329105477223</v>
      </c>
      <c r="O57" s="2">
        <f t="shared" si="2"/>
        <v>923.97329105477229</v>
      </c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1"/>
      <c r="G58" s="1"/>
      <c r="H58" s="1"/>
      <c r="I58" s="1"/>
      <c r="J58" s="1"/>
      <c r="K58" s="1"/>
      <c r="L58" s="2">
        <f t="shared" si="3"/>
        <v>490</v>
      </c>
      <c r="M58" s="2">
        <f>(0.1923*F11*F9^0.666*(F13/(F11+L58)*(1/F15-1/F9)+26.8/F9^1.333)^0.5)-(F11+L58)</f>
        <v>-454.44981906270635</v>
      </c>
      <c r="N58" s="2">
        <f t="shared" si="1"/>
        <v>454.44981906270635</v>
      </c>
      <c r="O58" s="2">
        <f t="shared" si="2"/>
        <v>944.44981906270641</v>
      </c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/>
      <c r="G59" s="1"/>
      <c r="H59" s="1"/>
      <c r="I59" s="1"/>
      <c r="J59" s="1"/>
      <c r="K59" s="1"/>
      <c r="L59" s="2">
        <f t="shared" si="3"/>
        <v>500</v>
      </c>
      <c r="M59" s="2">
        <f>(0.1923*F11*F9^0.666*(F13/(F11+L59)*(1/F15-1/F9)+26.8/F9^1.333)^0.5)-(F11+L59)</f>
        <v>-464.91440460711334</v>
      </c>
      <c r="N59" s="2">
        <f t="shared" si="1"/>
        <v>464.91440460711334</v>
      </c>
      <c r="O59" s="2">
        <f t="shared" si="2"/>
        <v>964.91440460711328</v>
      </c>
      <c r="P59" s="1"/>
      <c r="Q59" s="1"/>
      <c r="R59" s="1"/>
      <c r="S59" s="1"/>
    </row>
    <row r="60" spans="1:19" x14ac:dyDescent="0.3">
      <c r="A60" s="1"/>
      <c r="B60" s="1"/>
      <c r="C60" s="1"/>
      <c r="D60" s="1"/>
      <c r="E60" s="1"/>
      <c r="G60" s="1"/>
      <c r="H60" s="1"/>
      <c r="I60" s="1"/>
      <c r="J60" s="1"/>
      <c r="K60" s="1"/>
      <c r="L60" s="2">
        <f t="shared" si="3"/>
        <v>510</v>
      </c>
      <c r="M60" s="2">
        <f>(0.1923*F11*F9^0.666*(F13/(F11+L60)*(1/F15-1/F9)+26.8/F9^1.333)^0.5)-(F11+L60)</f>
        <v>-475.3674928546659</v>
      </c>
      <c r="N60" s="2">
        <f t="shared" si="1"/>
        <v>475.3674928546659</v>
      </c>
      <c r="O60" s="2">
        <f t="shared" si="2"/>
        <v>985.3674928546659</v>
      </c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G61" s="1"/>
      <c r="H61" s="1"/>
      <c r="I61" s="1"/>
      <c r="J61" s="1"/>
      <c r="K61" s="1"/>
      <c r="L61" s="2">
        <f t="shared" si="3"/>
        <v>520</v>
      </c>
      <c r="M61" s="2">
        <f>(0.1923*F11*F9^0.666*(F13/(F11+L61)*(1/F15-1/F9)+26.8/F9^1.333)^0.5)-(F11+L61)</f>
        <v>-485.80950703900737</v>
      </c>
      <c r="N61" s="2">
        <f t="shared" si="1"/>
        <v>485.80950703900737</v>
      </c>
      <c r="O61" s="2">
        <f t="shared" si="2"/>
        <v>1005.8095070390074</v>
      </c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G62" s="1"/>
      <c r="H62" s="1"/>
      <c r="I62" s="1"/>
      <c r="J62" s="1"/>
      <c r="K62" s="1"/>
      <c r="L62" s="2">
        <f t="shared" si="3"/>
        <v>530</v>
      </c>
      <c r="M62" s="2">
        <f>(0.1923*F11*F9^0.666*(F13/(F11+L62)*(1/F15-1/F9)+26.8/F9^1.333)^0.5)-(F11+L62)</f>
        <v>-496.24084979945621</v>
      </c>
      <c r="N62" s="2">
        <f t="shared" si="1"/>
        <v>496.24084979945621</v>
      </c>
      <c r="O62" s="2">
        <f t="shared" si="2"/>
        <v>1026.2408497994561</v>
      </c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G63" s="1"/>
      <c r="H63" s="1"/>
      <c r="I63" s="1"/>
      <c r="J63" s="1"/>
      <c r="K63" s="1"/>
      <c r="L63" s="2">
        <f t="shared" si="3"/>
        <v>540</v>
      </c>
      <c r="M63" s="2">
        <f>(0.1923*F11*F9^0.666*(F13/(F11+L63)*(1/F15-1/F9)+26.8/F9^1.333)^0.5)-(F11+L63)</f>
        <v>-506.6619044225576</v>
      </c>
      <c r="N63" s="2">
        <f t="shared" si="1"/>
        <v>506.6619044225576</v>
      </c>
      <c r="O63" s="2">
        <f t="shared" si="2"/>
        <v>1046.6619044225577</v>
      </c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G64" s="1"/>
      <c r="H64" s="1"/>
      <c r="I64" s="1"/>
      <c r="J64" s="1"/>
      <c r="K64" s="1"/>
      <c r="L64" s="2">
        <f t="shared" si="3"/>
        <v>550</v>
      </c>
      <c r="M64" s="2">
        <f>(0.1923*F11*F9^0.666*(F13/(F11+L64)*(1/F15-1/F9)+26.8/F9^1.333)^0.5)-(F11+L64)</f>
        <v>-517.07303599462978</v>
      </c>
      <c r="N64" s="2">
        <f t="shared" si="1"/>
        <v>517.07303599462978</v>
      </c>
      <c r="O64" s="2">
        <f t="shared" si="2"/>
        <v>1067.0730359946297</v>
      </c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">
      <c r="K72" s="1"/>
      <c r="L72" s="1"/>
      <c r="M72" s="1"/>
      <c r="N72" s="1"/>
      <c r="O72" s="1"/>
      <c r="P72" s="1"/>
      <c r="Q72" s="1"/>
      <c r="R72" s="1"/>
      <c r="S72" s="1"/>
    </row>
    <row r="80" spans="1:19" x14ac:dyDescent="0.3">
      <c r="M80" s="48"/>
      <c r="N80" s="48"/>
      <c r="O80" s="48"/>
    </row>
  </sheetData>
  <sheetProtection algorithmName="SHA-512" hashValue="Fd8liF8cQKsOl85BfeJ9g8umBcP8lMvCsQA88vwir/sdPMOqR+++vNXf0Q+bBMdcJnHVTZWPRs3JdxgquodhLA==" saltValue="A3Pa3l5WmisuLnFbyX7ceg==" spinCount="100000" sheet="1" objects="1" scenarios="1"/>
  <scenarios current="0">
    <scenario name="xxx" count="1" user="Heinz" comment="Erstellt von Heinz am 2/4/2017">
      <inputCells r="J10" val="83.0364564912795"/>
    </scenario>
  </scenarios>
  <dataValidations count="4">
    <dataValidation type="decimal" allowBlank="1" showInputMessage="1" showErrorMessage="1" sqref="F9">
      <formula1>20</formula1>
      <formula2>300</formula2>
    </dataValidation>
    <dataValidation type="decimal" allowBlank="1" showInputMessage="1" showErrorMessage="1" sqref="F11">
      <formula1>150</formula1>
      <formula2>850</formula2>
    </dataValidation>
    <dataValidation type="decimal" allowBlank="1" showInputMessage="1" showErrorMessage="1" sqref="F13">
      <formula1>50</formula1>
      <formula2>300</formula2>
    </dataValidation>
    <dataValidation type="decimal" allowBlank="1" showInputMessage="1" showErrorMessage="1" sqref="F15">
      <formula1>2</formula1>
      <formula2>15</formula2>
    </dataValidation>
  </dataValidation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cp:lastPrinted>2017-02-05T13:20:41Z</cp:lastPrinted>
  <dcterms:created xsi:type="dcterms:W3CDTF">2017-02-03T15:01:15Z</dcterms:created>
  <dcterms:modified xsi:type="dcterms:W3CDTF">2017-02-06T09:58:08Z</dcterms:modified>
</cp:coreProperties>
</file>